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 Lorenzo\Desktop\Contrataciones\Parque Lineal\"/>
    </mc:Choice>
  </mc:AlternateContent>
  <xr:revisionPtr revIDLastSave="0" documentId="8_{A1B150F2-D5FC-4BBE-9516-850C78B411BD}" xr6:coauthVersionLast="46" xr6:coauthVersionMax="46" xr10:uidLastSave="{00000000-0000-0000-0000-000000000000}"/>
  <bookViews>
    <workbookView xWindow="-120" yWindow="-120" windowWidth="15600" windowHeight="11160" activeTab="4" xr2:uid="{00000000-000D-0000-FFFF-FFFF00000000}"/>
  </bookViews>
  <sheets>
    <sheet name="Hoja1" sheetId="1" r:id="rId1"/>
    <sheet name="completo para licitar" sheetId="2" r:id="rId2"/>
    <sheet name="mixto" sheetId="3" r:id="rId3"/>
    <sheet name="Hoja2" sheetId="4" r:id="rId4"/>
    <sheet name="DEFINITIVO" sheetId="5" r:id="rId5"/>
    <sheet name="plan de inversion" sheetId="6" r:id="rId6"/>
    <sheet name="Hoja4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5" l="1"/>
  <c r="G30" i="5"/>
  <c r="H30" i="5"/>
  <c r="I30" i="5"/>
  <c r="L30" i="5"/>
  <c r="O30" i="5"/>
  <c r="P30" i="5"/>
  <c r="Q30" i="5" s="1"/>
  <c r="R30" i="5" l="1"/>
  <c r="T49" i="6" l="1"/>
  <c r="T50" i="6"/>
  <c r="S49" i="6"/>
  <c r="S48" i="6"/>
  <c r="S47" i="6"/>
  <c r="T47" i="6"/>
  <c r="T46" i="6"/>
  <c r="T42" i="6"/>
  <c r="T41" i="6"/>
  <c r="T40" i="6"/>
  <c r="S43" i="6"/>
  <c r="S41" i="6"/>
  <c r="S40" i="6"/>
  <c r="T37" i="6"/>
  <c r="T36" i="6"/>
  <c r="T35" i="6"/>
  <c r="T32" i="6"/>
  <c r="T31" i="6"/>
  <c r="S31" i="6"/>
  <c r="T28" i="6"/>
  <c r="S28" i="6"/>
  <c r="T25" i="6"/>
  <c r="T24" i="6"/>
  <c r="T21" i="6"/>
  <c r="S20" i="6"/>
  <c r="S19" i="6"/>
  <c r="T18" i="6"/>
  <c r="S18" i="6"/>
  <c r="T15" i="6"/>
  <c r="T14" i="6"/>
  <c r="S15" i="6"/>
  <c r="S14" i="6"/>
  <c r="S13" i="6"/>
  <c r="R7" i="6"/>
  <c r="R8" i="6"/>
  <c r="R9" i="6"/>
  <c r="R10" i="6"/>
  <c r="R11" i="6"/>
  <c r="R12" i="6"/>
  <c r="R13" i="6"/>
  <c r="R28" i="6"/>
  <c r="R40" i="6"/>
  <c r="R41" i="6"/>
  <c r="R43" i="6"/>
  <c r="R49" i="6"/>
  <c r="R6" i="6"/>
  <c r="L24" i="6"/>
  <c r="L25" i="6"/>
  <c r="L28" i="6"/>
  <c r="L31" i="6"/>
  <c r="L32" i="6"/>
  <c r="L40" i="6"/>
  <c r="L41" i="6"/>
  <c r="L42" i="6"/>
  <c r="L43" i="6"/>
  <c r="L46" i="6"/>
  <c r="L47" i="6"/>
  <c r="L48" i="6"/>
  <c r="L49" i="6"/>
  <c r="L50" i="6"/>
  <c r="O50" i="6"/>
  <c r="P50" i="6" s="1"/>
  <c r="N50" i="6"/>
  <c r="P49" i="6"/>
  <c r="N49" i="6"/>
  <c r="P48" i="6"/>
  <c r="N48" i="6"/>
  <c r="O47" i="6"/>
  <c r="P47" i="6" s="1"/>
  <c r="N47" i="6"/>
  <c r="O46" i="6"/>
  <c r="P46" i="6" s="1"/>
  <c r="N46" i="6"/>
  <c r="O43" i="6"/>
  <c r="P43" i="6" s="1"/>
  <c r="N43" i="6"/>
  <c r="O42" i="6"/>
  <c r="P42" i="6" s="1"/>
  <c r="N42" i="6"/>
  <c r="O41" i="6"/>
  <c r="P41" i="6" s="1"/>
  <c r="N41" i="6"/>
  <c r="O40" i="6"/>
  <c r="P40" i="6" s="1"/>
  <c r="N40" i="6"/>
  <c r="O37" i="6"/>
  <c r="I37" i="6"/>
  <c r="H37" i="6"/>
  <c r="G37" i="6"/>
  <c r="F37" i="6"/>
  <c r="O36" i="6"/>
  <c r="E36" i="6"/>
  <c r="G36" i="6" s="1"/>
  <c r="O35" i="6"/>
  <c r="E35" i="6"/>
  <c r="G35" i="6" s="1"/>
  <c r="O32" i="6"/>
  <c r="P32" i="6" s="1"/>
  <c r="N32" i="6"/>
  <c r="O31" i="6"/>
  <c r="P31" i="6" s="1"/>
  <c r="N31" i="6"/>
  <c r="O28" i="6"/>
  <c r="P28" i="6" s="1"/>
  <c r="N28" i="6"/>
  <c r="I28" i="6"/>
  <c r="H28" i="6"/>
  <c r="G28" i="6"/>
  <c r="F28" i="6"/>
  <c r="I27" i="6"/>
  <c r="H27" i="6"/>
  <c r="G27" i="6"/>
  <c r="O25" i="6"/>
  <c r="P25" i="6" s="1"/>
  <c r="N25" i="6"/>
  <c r="I25" i="6"/>
  <c r="H25" i="6"/>
  <c r="G25" i="6"/>
  <c r="F25" i="6"/>
  <c r="O24" i="6"/>
  <c r="P24" i="6" s="1"/>
  <c r="N24" i="6"/>
  <c r="I24" i="6"/>
  <c r="H24" i="6"/>
  <c r="G24" i="6"/>
  <c r="F24" i="6"/>
  <c r="O21" i="6"/>
  <c r="I21" i="6"/>
  <c r="H21" i="6"/>
  <c r="G21" i="6"/>
  <c r="F21" i="6"/>
  <c r="O20" i="6"/>
  <c r="H20" i="6"/>
  <c r="G20" i="6"/>
  <c r="F20" i="6"/>
  <c r="O19" i="6"/>
  <c r="I19" i="6"/>
  <c r="H19" i="6"/>
  <c r="G19" i="6"/>
  <c r="F19" i="6"/>
  <c r="O18" i="6"/>
  <c r="I18" i="6"/>
  <c r="H18" i="6"/>
  <c r="G18" i="6"/>
  <c r="O15" i="6"/>
  <c r="I15" i="6"/>
  <c r="H15" i="6"/>
  <c r="O14" i="6"/>
  <c r="J14" i="6"/>
  <c r="N14" i="6" s="1"/>
  <c r="O13" i="6"/>
  <c r="J13" i="6"/>
  <c r="L13" i="6" s="1"/>
  <c r="O12" i="6"/>
  <c r="J12" i="6"/>
  <c r="N12" i="6" s="1"/>
  <c r="O11" i="6"/>
  <c r="F11" i="6"/>
  <c r="G11" i="6" s="1"/>
  <c r="H11" i="6" s="1"/>
  <c r="I11" i="6" s="1"/>
  <c r="O10" i="6"/>
  <c r="J10" i="6"/>
  <c r="N10" i="6" s="1"/>
  <c r="O9" i="6"/>
  <c r="J9" i="6"/>
  <c r="N9" i="6" s="1"/>
  <c r="O8" i="6"/>
  <c r="J8" i="6"/>
  <c r="N8" i="6" s="1"/>
  <c r="O7" i="6"/>
  <c r="J7" i="6"/>
  <c r="N7" i="6" s="1"/>
  <c r="O6" i="6"/>
  <c r="J6" i="6"/>
  <c r="N6" i="6" s="1"/>
  <c r="R52" i="6" l="1"/>
  <c r="B3" i="7" s="1"/>
  <c r="N13" i="6"/>
  <c r="L12" i="6"/>
  <c r="R53" i="6"/>
  <c r="S52" i="6"/>
  <c r="T52" i="6"/>
  <c r="L6" i="6"/>
  <c r="I36" i="6"/>
  <c r="J20" i="6"/>
  <c r="L20" i="6" s="1"/>
  <c r="J21" i="6"/>
  <c r="L21" i="6" s="1"/>
  <c r="L10" i="6"/>
  <c r="J15" i="6"/>
  <c r="P15" i="6" s="1"/>
  <c r="H36" i="6"/>
  <c r="L9" i="6"/>
  <c r="L14" i="6"/>
  <c r="L8" i="6"/>
  <c r="P13" i="6"/>
  <c r="J18" i="6"/>
  <c r="L18" i="6" s="1"/>
  <c r="L7" i="6"/>
  <c r="P8" i="6"/>
  <c r="P6" i="6"/>
  <c r="P9" i="6"/>
  <c r="P20" i="6"/>
  <c r="P12" i="6"/>
  <c r="P14" i="6"/>
  <c r="J19" i="6"/>
  <c r="L19" i="6" s="1"/>
  <c r="F36" i="6"/>
  <c r="P7" i="6"/>
  <c r="P10" i="6"/>
  <c r="J37" i="6"/>
  <c r="L37" i="6" s="1"/>
  <c r="P19" i="6"/>
  <c r="P21" i="6"/>
  <c r="F35" i="6"/>
  <c r="H35" i="6"/>
  <c r="J11" i="6"/>
  <c r="I35" i="6"/>
  <c r="O47" i="5"/>
  <c r="Q46" i="5"/>
  <c r="Q47" i="5"/>
  <c r="P27" i="5"/>
  <c r="Q27" i="5" s="1"/>
  <c r="P28" i="5"/>
  <c r="Q28" i="5" s="1"/>
  <c r="P32" i="5"/>
  <c r="Q32" i="5" s="1"/>
  <c r="P33" i="5"/>
  <c r="Q33" i="5" s="1"/>
  <c r="R33" i="5" s="1"/>
  <c r="P35" i="5"/>
  <c r="P36" i="5"/>
  <c r="P37" i="5"/>
  <c r="P39" i="5"/>
  <c r="Q39" i="5" s="1"/>
  <c r="P40" i="5"/>
  <c r="Q40" i="5" s="1"/>
  <c r="P41" i="5"/>
  <c r="Q41" i="5" s="1"/>
  <c r="P42" i="5"/>
  <c r="Q42" i="5" s="1"/>
  <c r="P44" i="5"/>
  <c r="Q44" i="5" s="1"/>
  <c r="P45" i="5"/>
  <c r="Q45" i="5" s="1"/>
  <c r="P48" i="5"/>
  <c r="Q48" i="5" s="1"/>
  <c r="P23" i="5"/>
  <c r="P24" i="5"/>
  <c r="P25" i="5"/>
  <c r="P22" i="5"/>
  <c r="P12" i="5"/>
  <c r="P13" i="5"/>
  <c r="P14" i="5"/>
  <c r="P15" i="5"/>
  <c r="P16" i="5"/>
  <c r="P17" i="5"/>
  <c r="P18" i="5"/>
  <c r="P19" i="5"/>
  <c r="P20" i="5"/>
  <c r="P11" i="5"/>
  <c r="O48" i="5"/>
  <c r="L48" i="5"/>
  <c r="L47" i="5"/>
  <c r="O46" i="5"/>
  <c r="L46" i="5"/>
  <c r="O45" i="5"/>
  <c r="L45" i="5"/>
  <c r="O44" i="5"/>
  <c r="L44" i="5"/>
  <c r="O42" i="5"/>
  <c r="L42" i="5"/>
  <c r="O41" i="5"/>
  <c r="L41" i="5"/>
  <c r="O40" i="5"/>
  <c r="L40" i="5"/>
  <c r="O39" i="5"/>
  <c r="L39" i="5"/>
  <c r="I37" i="5"/>
  <c r="H37" i="5"/>
  <c r="G37" i="5"/>
  <c r="F37" i="5"/>
  <c r="E36" i="5"/>
  <c r="H36" i="5" s="1"/>
  <c r="E35" i="5"/>
  <c r="I35" i="5" s="1"/>
  <c r="O33" i="5"/>
  <c r="L33" i="5"/>
  <c r="O32" i="5"/>
  <c r="L32" i="5"/>
  <c r="I29" i="5"/>
  <c r="H29" i="5"/>
  <c r="G29" i="5"/>
  <c r="O28" i="5"/>
  <c r="L28" i="5"/>
  <c r="I28" i="5"/>
  <c r="H28" i="5"/>
  <c r="G28" i="5"/>
  <c r="F28" i="5"/>
  <c r="O27" i="5"/>
  <c r="L27" i="5"/>
  <c r="I27" i="5"/>
  <c r="H27" i="5"/>
  <c r="G27" i="5"/>
  <c r="F27" i="5"/>
  <c r="I25" i="5"/>
  <c r="H25" i="5"/>
  <c r="G25" i="5"/>
  <c r="F25" i="5"/>
  <c r="H24" i="5"/>
  <c r="G24" i="5"/>
  <c r="F24" i="5"/>
  <c r="I23" i="5"/>
  <c r="H23" i="5"/>
  <c r="G23" i="5"/>
  <c r="F23" i="5"/>
  <c r="I22" i="5"/>
  <c r="H22" i="5"/>
  <c r="G22" i="5"/>
  <c r="I20" i="5"/>
  <c r="H20" i="5"/>
  <c r="J19" i="5"/>
  <c r="O19" i="5" s="1"/>
  <c r="J18" i="5"/>
  <c r="O18" i="5" s="1"/>
  <c r="J17" i="5"/>
  <c r="O17" i="5" s="1"/>
  <c r="F16" i="5"/>
  <c r="J15" i="5"/>
  <c r="O15" i="5" s="1"/>
  <c r="J14" i="5"/>
  <c r="O14" i="5" s="1"/>
  <c r="J13" i="5"/>
  <c r="O13" i="5" s="1"/>
  <c r="J12" i="5"/>
  <c r="O12" i="5" s="1"/>
  <c r="J11" i="5"/>
  <c r="O11" i="5" s="1"/>
  <c r="I7" i="2"/>
  <c r="K7" i="2" s="1"/>
  <c r="I8" i="2"/>
  <c r="K8" i="2" s="1"/>
  <c r="I9" i="2"/>
  <c r="K9" i="2" s="1"/>
  <c r="I10" i="2"/>
  <c r="K10" i="2" s="1"/>
  <c r="I11" i="2"/>
  <c r="K11" i="2" s="1"/>
  <c r="E12" i="2"/>
  <c r="F12" i="2" s="1"/>
  <c r="I13" i="2"/>
  <c r="K13" i="2" s="1"/>
  <c r="I14" i="2"/>
  <c r="K14" i="2" s="1"/>
  <c r="I15" i="2"/>
  <c r="K15" i="2" s="1"/>
  <c r="G16" i="2"/>
  <c r="H16" i="2"/>
  <c r="E17" i="2"/>
  <c r="F17" i="2"/>
  <c r="G17" i="2"/>
  <c r="H17" i="2"/>
  <c r="F19" i="2"/>
  <c r="G19" i="2"/>
  <c r="H19" i="2"/>
  <c r="E20" i="2"/>
  <c r="F20" i="2"/>
  <c r="G20" i="2"/>
  <c r="H20" i="2"/>
  <c r="E21" i="2"/>
  <c r="F21" i="2"/>
  <c r="G21" i="2"/>
  <c r="E22" i="2"/>
  <c r="F22" i="2"/>
  <c r="G22" i="2"/>
  <c r="H22" i="2"/>
  <c r="E24" i="2"/>
  <c r="F24" i="2"/>
  <c r="G24" i="2"/>
  <c r="H24" i="2"/>
  <c r="K24" i="2"/>
  <c r="E25" i="2"/>
  <c r="F25" i="2"/>
  <c r="G25" i="2"/>
  <c r="H25" i="2"/>
  <c r="K25" i="2"/>
  <c r="F26" i="2"/>
  <c r="G26" i="2"/>
  <c r="H26" i="2"/>
  <c r="E27" i="2"/>
  <c r="F27" i="2"/>
  <c r="G27" i="2"/>
  <c r="H27" i="2"/>
  <c r="K27" i="2"/>
  <c r="K29" i="2"/>
  <c r="K30" i="2"/>
  <c r="D32" i="2"/>
  <c r="E32" i="2" s="1"/>
  <c r="H32" i="2"/>
  <c r="D33" i="2"/>
  <c r="E33" i="2" s="1"/>
  <c r="E34" i="2"/>
  <c r="F34" i="2"/>
  <c r="G34" i="2"/>
  <c r="H34" i="2"/>
  <c r="K38" i="2"/>
  <c r="K39" i="2"/>
  <c r="K40" i="2"/>
  <c r="K41" i="2"/>
  <c r="K44" i="2"/>
  <c r="K45" i="2"/>
  <c r="I21" i="2" l="1"/>
  <c r="K21" i="2" s="1"/>
  <c r="I17" i="2"/>
  <c r="K17" i="2" s="1"/>
  <c r="R47" i="5"/>
  <c r="R27" i="5"/>
  <c r="Q14" i="5"/>
  <c r="R14" i="5" s="1"/>
  <c r="T53" i="6"/>
  <c r="D3" i="7"/>
  <c r="R32" i="5"/>
  <c r="S53" i="6"/>
  <c r="C3" i="7"/>
  <c r="H33" i="2"/>
  <c r="F32" i="2"/>
  <c r="R48" i="5"/>
  <c r="R39" i="5"/>
  <c r="N20" i="6"/>
  <c r="R41" i="5"/>
  <c r="I16" i="2"/>
  <c r="K16" i="2" s="1"/>
  <c r="R40" i="5"/>
  <c r="G33" i="2"/>
  <c r="I22" i="2"/>
  <c r="K22" i="2" s="1"/>
  <c r="J37" i="5"/>
  <c r="O37" i="5" s="1"/>
  <c r="R45" i="5"/>
  <c r="R28" i="5"/>
  <c r="P18" i="6"/>
  <c r="I34" i="2"/>
  <c r="K34" i="2" s="1"/>
  <c r="F33" i="2"/>
  <c r="I33" i="2" s="1"/>
  <c r="K33" i="2" s="1"/>
  <c r="R44" i="5"/>
  <c r="R42" i="5"/>
  <c r="N18" i="6"/>
  <c r="R46" i="5"/>
  <c r="N21" i="6"/>
  <c r="U53" i="6"/>
  <c r="N37" i="6"/>
  <c r="J36" i="6"/>
  <c r="N15" i="6"/>
  <c r="L15" i="6"/>
  <c r="P37" i="6"/>
  <c r="P11" i="6"/>
  <c r="L11" i="6"/>
  <c r="N19" i="6"/>
  <c r="J35" i="6"/>
  <c r="L35" i="6" s="1"/>
  <c r="N11" i="6"/>
  <c r="Q19" i="5"/>
  <c r="R19" i="5" s="1"/>
  <c r="Q13" i="5"/>
  <c r="R13" i="5" s="1"/>
  <c r="Q18" i="5"/>
  <c r="R18" i="5" s="1"/>
  <c r="Q12" i="5"/>
  <c r="R12" i="5" s="1"/>
  <c r="Q17" i="5"/>
  <c r="R17" i="5" s="1"/>
  <c r="Q11" i="5"/>
  <c r="R11" i="5" s="1"/>
  <c r="Q15" i="5"/>
  <c r="R15" i="5" s="1"/>
  <c r="I20" i="2"/>
  <c r="K20" i="2" s="1"/>
  <c r="J20" i="5"/>
  <c r="Q20" i="5" s="1"/>
  <c r="J25" i="5"/>
  <c r="Q25" i="5" s="1"/>
  <c r="I19" i="2"/>
  <c r="K19" i="2" s="1"/>
  <c r="F35" i="5"/>
  <c r="L11" i="5"/>
  <c r="L12" i="5"/>
  <c r="L13" i="5"/>
  <c r="L14" i="5"/>
  <c r="L15" i="5"/>
  <c r="G16" i="5"/>
  <c r="H16" i="5" s="1"/>
  <c r="I16" i="5" s="1"/>
  <c r="L17" i="5"/>
  <c r="L18" i="5"/>
  <c r="L19" i="5"/>
  <c r="J22" i="5"/>
  <c r="Q22" i="5" s="1"/>
  <c r="J23" i="5"/>
  <c r="Q23" i="5" s="1"/>
  <c r="J24" i="5"/>
  <c r="Q24" i="5" s="1"/>
  <c r="H35" i="5"/>
  <c r="G36" i="5"/>
  <c r="I36" i="5"/>
  <c r="G35" i="5"/>
  <c r="F36" i="5"/>
  <c r="G12" i="2"/>
  <c r="H12" i="2" s="1"/>
  <c r="G32" i="2"/>
  <c r="I32" i="2" s="1"/>
  <c r="K32" i="2" s="1"/>
  <c r="J10" i="4"/>
  <c r="L10" i="4" s="1"/>
  <c r="J11" i="4"/>
  <c r="L11" i="4" s="1"/>
  <c r="J12" i="4"/>
  <c r="L12" i="4" s="1"/>
  <c r="J13" i="4"/>
  <c r="L13" i="4" s="1"/>
  <c r="J14" i="4"/>
  <c r="O14" i="4" s="1"/>
  <c r="F15" i="4"/>
  <c r="G15" i="4" s="1"/>
  <c r="H15" i="4" s="1"/>
  <c r="J16" i="4"/>
  <c r="L16" i="4" s="1"/>
  <c r="J17" i="4"/>
  <c r="L17" i="4" s="1"/>
  <c r="J18" i="4"/>
  <c r="L18" i="4" s="1"/>
  <c r="H19" i="4"/>
  <c r="I19" i="4"/>
  <c r="G22" i="4"/>
  <c r="H22" i="4"/>
  <c r="I22" i="4"/>
  <c r="F23" i="4"/>
  <c r="G23" i="4"/>
  <c r="H23" i="4"/>
  <c r="I23" i="4"/>
  <c r="F24" i="4"/>
  <c r="G24" i="4"/>
  <c r="H24" i="4"/>
  <c r="F25" i="4"/>
  <c r="G25" i="4"/>
  <c r="H25" i="4"/>
  <c r="I25" i="4"/>
  <c r="F28" i="4"/>
  <c r="G28" i="4"/>
  <c r="H28" i="4"/>
  <c r="I28" i="4"/>
  <c r="L28" i="4"/>
  <c r="F29" i="4"/>
  <c r="G29" i="4"/>
  <c r="H29" i="4"/>
  <c r="I29" i="4"/>
  <c r="L29" i="4"/>
  <c r="G31" i="4"/>
  <c r="H31" i="4"/>
  <c r="I31" i="4"/>
  <c r="F32" i="4"/>
  <c r="G32" i="4"/>
  <c r="H32" i="4"/>
  <c r="I32" i="4"/>
  <c r="L32" i="4"/>
  <c r="L35" i="4"/>
  <c r="L36" i="4"/>
  <c r="E39" i="4"/>
  <c r="I39" i="4" s="1"/>
  <c r="E40" i="4"/>
  <c r="H40" i="4" s="1"/>
  <c r="F41" i="4"/>
  <c r="G41" i="4"/>
  <c r="H41" i="4"/>
  <c r="I41" i="4"/>
  <c r="L44" i="4"/>
  <c r="L45" i="4"/>
  <c r="L46" i="4"/>
  <c r="L47" i="4"/>
  <c r="L50" i="4"/>
  <c r="L51" i="4"/>
  <c r="L52" i="4"/>
  <c r="L53" i="4"/>
  <c r="L54" i="4"/>
  <c r="O54" i="4"/>
  <c r="O53" i="4"/>
  <c r="O52" i="4"/>
  <c r="O51" i="4"/>
  <c r="O50" i="4"/>
  <c r="O47" i="4"/>
  <c r="P47" i="4" s="1"/>
  <c r="O46" i="4"/>
  <c r="O45" i="4"/>
  <c r="O44" i="4"/>
  <c r="O36" i="4"/>
  <c r="O35" i="4"/>
  <c r="O32" i="4"/>
  <c r="P32" i="4" s="1"/>
  <c r="O29" i="4"/>
  <c r="O28" i="4"/>
  <c r="P28" i="4" s="1"/>
  <c r="P44" i="4" l="1"/>
  <c r="P52" i="4"/>
  <c r="I12" i="2"/>
  <c r="K12" i="2" s="1"/>
  <c r="L25" i="5"/>
  <c r="O25" i="5"/>
  <c r="R25" i="5" s="1"/>
  <c r="J36" i="5"/>
  <c r="Q36" i="5" s="1"/>
  <c r="L20" i="5"/>
  <c r="O24" i="5"/>
  <c r="R24" i="5" s="1"/>
  <c r="P54" i="4"/>
  <c r="Q37" i="5"/>
  <c r="R37" i="5" s="1"/>
  <c r="L24" i="5"/>
  <c r="L37" i="5"/>
  <c r="J35" i="5"/>
  <c r="Q35" i="5" s="1"/>
  <c r="O11" i="4"/>
  <c r="L36" i="6"/>
  <c r="N36" i="6"/>
  <c r="P36" i="6"/>
  <c r="L52" i="6"/>
  <c r="N35" i="6"/>
  <c r="N51" i="6" s="1"/>
  <c r="P35" i="6"/>
  <c r="O20" i="5"/>
  <c r="R20" i="5" s="1"/>
  <c r="O12" i="4"/>
  <c r="J41" i="4"/>
  <c r="L41" i="4" s="1"/>
  <c r="O23" i="5"/>
  <c r="R23" i="5" s="1"/>
  <c r="O16" i="4"/>
  <c r="P16" i="4" s="1"/>
  <c r="L23" i="5"/>
  <c r="O17" i="4"/>
  <c r="P17" i="4" s="1"/>
  <c r="P36" i="4"/>
  <c r="O22" i="5"/>
  <c r="R22" i="5" s="1"/>
  <c r="O18" i="4"/>
  <c r="L22" i="5"/>
  <c r="J16" i="5"/>
  <c r="Q16" i="5" s="1"/>
  <c r="K58" i="2"/>
  <c r="P12" i="4"/>
  <c r="P45" i="4"/>
  <c r="J25" i="4"/>
  <c r="L25" i="4" s="1"/>
  <c r="J22" i="4"/>
  <c r="L22" i="4" s="1"/>
  <c r="F39" i="4"/>
  <c r="J24" i="4"/>
  <c r="L24" i="4" s="1"/>
  <c r="J23" i="4"/>
  <c r="L23" i="4" s="1"/>
  <c r="J19" i="4"/>
  <c r="L19" i="4" s="1"/>
  <c r="L14" i="4"/>
  <c r="P14" i="4" s="1"/>
  <c r="P53" i="4"/>
  <c r="I15" i="4"/>
  <c r="J15" i="4" s="1"/>
  <c r="L15" i="4" s="1"/>
  <c r="G40" i="4"/>
  <c r="H39" i="4"/>
  <c r="P35" i="4"/>
  <c r="P46" i="4"/>
  <c r="F40" i="4"/>
  <c r="G39" i="4"/>
  <c r="P11" i="4"/>
  <c r="P50" i="4"/>
  <c r="I40" i="4"/>
  <c r="P29" i="4"/>
  <c r="P51" i="4"/>
  <c r="O41" i="4"/>
  <c r="O19" i="4"/>
  <c r="P18" i="4"/>
  <c r="O10" i="4"/>
  <c r="O13" i="4"/>
  <c r="P13" i="4" s="1"/>
  <c r="O54" i="3"/>
  <c r="O53" i="3"/>
  <c r="O52" i="3"/>
  <c r="L52" i="3"/>
  <c r="L53" i="3"/>
  <c r="L54" i="3"/>
  <c r="P25" i="3"/>
  <c r="O27" i="3"/>
  <c r="O28" i="3"/>
  <c r="O31" i="3"/>
  <c r="O34" i="3"/>
  <c r="O35" i="3"/>
  <c r="O41" i="3"/>
  <c r="P41" i="3" s="1"/>
  <c r="O44" i="3"/>
  <c r="O45" i="3"/>
  <c r="O46" i="3"/>
  <c r="O47" i="3"/>
  <c r="O50" i="3"/>
  <c r="O51" i="3"/>
  <c r="L51" i="3"/>
  <c r="L50" i="3"/>
  <c r="L47" i="3"/>
  <c r="L46" i="3"/>
  <c r="L45" i="3"/>
  <c r="L44" i="3"/>
  <c r="I40" i="3"/>
  <c r="H40" i="3"/>
  <c r="G40" i="3"/>
  <c r="F40" i="3"/>
  <c r="E39" i="3"/>
  <c r="H39" i="3" s="1"/>
  <c r="E38" i="3"/>
  <c r="I38" i="3" s="1"/>
  <c r="L35" i="3"/>
  <c r="L34" i="3"/>
  <c r="L31" i="3"/>
  <c r="I31" i="3"/>
  <c r="H31" i="3"/>
  <c r="G31" i="3"/>
  <c r="F31" i="3"/>
  <c r="I30" i="3"/>
  <c r="H30" i="3"/>
  <c r="G30" i="3"/>
  <c r="L28" i="3"/>
  <c r="I28" i="3"/>
  <c r="H28" i="3"/>
  <c r="G28" i="3"/>
  <c r="F28" i="3"/>
  <c r="L27" i="3"/>
  <c r="I27" i="3"/>
  <c r="H27" i="3"/>
  <c r="G27" i="3"/>
  <c r="F27" i="3"/>
  <c r="I24" i="3"/>
  <c r="H24" i="3"/>
  <c r="G24" i="3"/>
  <c r="F24" i="3"/>
  <c r="H23" i="3"/>
  <c r="G23" i="3"/>
  <c r="F23" i="3"/>
  <c r="I22" i="3"/>
  <c r="H22" i="3"/>
  <c r="G22" i="3"/>
  <c r="F22" i="3"/>
  <c r="I21" i="3"/>
  <c r="H21" i="3"/>
  <c r="G21" i="3"/>
  <c r="I18" i="3"/>
  <c r="H18" i="3"/>
  <c r="J17" i="3"/>
  <c r="L17" i="3" s="1"/>
  <c r="J16" i="3"/>
  <c r="L16" i="3" s="1"/>
  <c r="J15" i="3"/>
  <c r="L15" i="3" s="1"/>
  <c r="F14" i="3"/>
  <c r="G14" i="3" s="1"/>
  <c r="H14" i="3" s="1"/>
  <c r="I14" i="3" s="1"/>
  <c r="J13" i="3"/>
  <c r="L13" i="3" s="1"/>
  <c r="J12" i="3"/>
  <c r="L12" i="3" s="1"/>
  <c r="J11" i="3"/>
  <c r="L11" i="3" s="1"/>
  <c r="J10" i="3"/>
  <c r="L10" i="3" s="1"/>
  <c r="J9" i="3"/>
  <c r="J34" i="1"/>
  <c r="K34" i="1" s="1"/>
  <c r="K26" i="1"/>
  <c r="K27" i="1"/>
  <c r="K28" i="1"/>
  <c r="K29" i="1"/>
  <c r="L36" i="5" l="1"/>
  <c r="O36" i="5"/>
  <c r="R36" i="5" s="1"/>
  <c r="Q49" i="5"/>
  <c r="R56" i="5" s="1"/>
  <c r="O35" i="5"/>
  <c r="R35" i="5" s="1"/>
  <c r="O25" i="4"/>
  <c r="P25" i="4" s="1"/>
  <c r="J39" i="4"/>
  <c r="L39" i="4" s="1"/>
  <c r="L35" i="5"/>
  <c r="P51" i="6"/>
  <c r="J21" i="3"/>
  <c r="L21" i="3" s="1"/>
  <c r="J22" i="3"/>
  <c r="L22" i="3" s="1"/>
  <c r="O24" i="4"/>
  <c r="O22" i="4"/>
  <c r="O16" i="5"/>
  <c r="R16" i="5" s="1"/>
  <c r="L16" i="5"/>
  <c r="K60" i="2"/>
  <c r="K61" i="2"/>
  <c r="J40" i="4"/>
  <c r="L40" i="4" s="1"/>
  <c r="L56" i="4" s="1"/>
  <c r="O23" i="4"/>
  <c r="P23" i="4" s="1"/>
  <c r="O15" i="4"/>
  <c r="O39" i="4"/>
  <c r="P39" i="4" s="1"/>
  <c r="P41" i="4"/>
  <c r="P24" i="4"/>
  <c r="P22" i="4"/>
  <c r="P19" i="4"/>
  <c r="P10" i="4"/>
  <c r="L9" i="3"/>
  <c r="J24" i="3"/>
  <c r="L24" i="3" s="1"/>
  <c r="J40" i="3"/>
  <c r="L40" i="3" s="1"/>
  <c r="O9" i="3"/>
  <c r="O17" i="3"/>
  <c r="P17" i="3" s="1"/>
  <c r="O15" i="3"/>
  <c r="P15" i="3" s="1"/>
  <c r="O13" i="3"/>
  <c r="P13" i="3" s="1"/>
  <c r="O11" i="3"/>
  <c r="P11" i="3" s="1"/>
  <c r="P51" i="3"/>
  <c r="P47" i="3"/>
  <c r="P45" i="3"/>
  <c r="P35" i="3"/>
  <c r="P31" i="3"/>
  <c r="P27" i="3"/>
  <c r="P54" i="3"/>
  <c r="O16" i="3"/>
  <c r="P16" i="3" s="1"/>
  <c r="O12" i="3"/>
  <c r="P12" i="3" s="1"/>
  <c r="O10" i="3"/>
  <c r="P10" i="3" s="1"/>
  <c r="P50" i="3"/>
  <c r="P46" i="3"/>
  <c r="P44" i="3"/>
  <c r="P34" i="3"/>
  <c r="P28" i="3"/>
  <c r="P52" i="3"/>
  <c r="P53" i="3"/>
  <c r="J23" i="3"/>
  <c r="J18" i="3"/>
  <c r="F38" i="3"/>
  <c r="J14" i="3"/>
  <c r="H38" i="3"/>
  <c r="G39" i="3"/>
  <c r="I39" i="3"/>
  <c r="G38" i="3"/>
  <c r="F39" i="3"/>
  <c r="I12" i="1"/>
  <c r="K12" i="1" s="1"/>
  <c r="I11" i="1"/>
  <c r="K11" i="1" s="1"/>
  <c r="I10" i="1"/>
  <c r="K10" i="1" s="1"/>
  <c r="H63" i="1"/>
  <c r="H66" i="1"/>
  <c r="H65" i="1"/>
  <c r="H64" i="1"/>
  <c r="H62" i="1"/>
  <c r="H57" i="1"/>
  <c r="H56" i="1"/>
  <c r="H52" i="1"/>
  <c r="H51" i="1"/>
  <c r="L50" i="5" l="1"/>
  <c r="L53" i="5" s="1"/>
  <c r="R57" i="5"/>
  <c r="R50" i="5"/>
  <c r="O21" i="3"/>
  <c r="P21" i="3" s="1"/>
  <c r="P52" i="6"/>
  <c r="O49" i="5"/>
  <c r="Q50" i="5" s="1"/>
  <c r="L59" i="4"/>
  <c r="L58" i="4"/>
  <c r="L61" i="4" s="1"/>
  <c r="L63" i="4" s="1"/>
  <c r="O22" i="3"/>
  <c r="P22" i="3" s="1"/>
  <c r="O40" i="4"/>
  <c r="P40" i="4" s="1"/>
  <c r="K63" i="2"/>
  <c r="K65" i="2"/>
  <c r="K64" i="2"/>
  <c r="O55" i="4"/>
  <c r="P15" i="4"/>
  <c r="O24" i="3"/>
  <c r="P24" i="3" s="1"/>
  <c r="P9" i="3"/>
  <c r="O40" i="3"/>
  <c r="P40" i="3" s="1"/>
  <c r="J38" i="3"/>
  <c r="O38" i="3" s="1"/>
  <c r="L14" i="3"/>
  <c r="O14" i="3"/>
  <c r="L18" i="3"/>
  <c r="O18" i="3"/>
  <c r="L23" i="3"/>
  <c r="O23" i="3"/>
  <c r="J39" i="3"/>
  <c r="H60" i="1"/>
  <c r="H70" i="1"/>
  <c r="H50" i="1"/>
  <c r="H49" i="1"/>
  <c r="H33" i="1"/>
  <c r="G33" i="1"/>
  <c r="F33" i="1"/>
  <c r="E33" i="1"/>
  <c r="L52" i="5" l="1"/>
  <c r="L55" i="5" s="1"/>
  <c r="L56" i="5" s="1"/>
  <c r="L38" i="3"/>
  <c r="P38" i="3" s="1"/>
  <c r="P18" i="3"/>
  <c r="K67" i="2"/>
  <c r="R52" i="5"/>
  <c r="R53" i="5"/>
  <c r="P55" i="4"/>
  <c r="P62" i="4" s="1"/>
  <c r="L62" i="4"/>
  <c r="L67" i="4" s="1"/>
  <c r="P23" i="3"/>
  <c r="L39" i="3"/>
  <c r="O39" i="3"/>
  <c r="O55" i="3" s="1"/>
  <c r="P14" i="3"/>
  <c r="I33" i="1"/>
  <c r="K33" i="1" s="1"/>
  <c r="H54" i="1"/>
  <c r="H72" i="1" s="1"/>
  <c r="D32" i="1"/>
  <c r="D31" i="1"/>
  <c r="H29" i="1"/>
  <c r="G29" i="1"/>
  <c r="F29" i="1"/>
  <c r="E29" i="1"/>
  <c r="H28" i="1"/>
  <c r="G28" i="1"/>
  <c r="F28" i="1"/>
  <c r="H27" i="1"/>
  <c r="G27" i="1"/>
  <c r="F27" i="1"/>
  <c r="E27" i="1"/>
  <c r="H26" i="1"/>
  <c r="G26" i="1"/>
  <c r="F26" i="1"/>
  <c r="E26" i="1"/>
  <c r="H24" i="1"/>
  <c r="G24" i="1"/>
  <c r="F24" i="1"/>
  <c r="E24" i="1"/>
  <c r="G23" i="1"/>
  <c r="F23" i="1"/>
  <c r="E23" i="1"/>
  <c r="H22" i="1"/>
  <c r="G22" i="1"/>
  <c r="F22" i="1"/>
  <c r="E22" i="1"/>
  <c r="L56" i="3" l="1"/>
  <c r="L59" i="3" s="1"/>
  <c r="P56" i="4"/>
  <c r="P59" i="4" s="1"/>
  <c r="L57" i="5"/>
  <c r="L60" i="5" s="1"/>
  <c r="P63" i="4"/>
  <c r="R55" i="5"/>
  <c r="R59" i="5" s="1"/>
  <c r="P58" i="4"/>
  <c r="P61" i="4" s="1"/>
  <c r="L58" i="3"/>
  <c r="L61" i="3" s="1"/>
  <c r="L62" i="3" s="1"/>
  <c r="P39" i="3"/>
  <c r="P55" i="3" s="1"/>
  <c r="G31" i="1"/>
  <c r="E31" i="1"/>
  <c r="I23" i="1"/>
  <c r="K23" i="1" s="1"/>
  <c r="I24" i="1"/>
  <c r="K24" i="1" s="1"/>
  <c r="F32" i="1"/>
  <c r="H32" i="1"/>
  <c r="I22" i="1"/>
  <c r="K22" i="1" s="1"/>
  <c r="K30" i="1"/>
  <c r="F31" i="1"/>
  <c r="H31" i="1"/>
  <c r="E32" i="1"/>
  <c r="G32" i="1"/>
  <c r="D21" i="1"/>
  <c r="H20" i="1"/>
  <c r="G20" i="1"/>
  <c r="F20" i="1"/>
  <c r="E20" i="1"/>
  <c r="D19" i="1"/>
  <c r="H18" i="1"/>
  <c r="G18" i="1"/>
  <c r="F18" i="1"/>
  <c r="H16" i="1"/>
  <c r="G16" i="1"/>
  <c r="F16" i="1"/>
  <c r="E16" i="1"/>
  <c r="H15" i="1"/>
  <c r="G15" i="1"/>
  <c r="F15" i="1"/>
  <c r="E15" i="1"/>
  <c r="H14" i="1"/>
  <c r="G14" i="1"/>
  <c r="H13" i="1"/>
  <c r="G13" i="1"/>
  <c r="F13" i="1"/>
  <c r="E13" i="1"/>
  <c r="E9" i="1"/>
  <c r="I8" i="1"/>
  <c r="K8" i="1" s="1"/>
  <c r="I7" i="1"/>
  <c r="K7" i="1" s="1"/>
  <c r="I6" i="1"/>
  <c r="K6" i="1" s="1"/>
  <c r="R60" i="5" l="1"/>
  <c r="P67" i="4"/>
  <c r="P65" i="4"/>
  <c r="L63" i="3"/>
  <c r="L67" i="3" s="1"/>
  <c r="P56" i="3"/>
  <c r="P63" i="3"/>
  <c r="P62" i="3"/>
  <c r="G19" i="1"/>
  <c r="E19" i="1"/>
  <c r="I31" i="1"/>
  <c r="K31" i="1" s="1"/>
  <c r="I13" i="1"/>
  <c r="K13" i="1" s="1"/>
  <c r="I14" i="1"/>
  <c r="K14" i="1" s="1"/>
  <c r="I15" i="1"/>
  <c r="K15" i="1" s="1"/>
  <c r="I16" i="1"/>
  <c r="K16" i="1" s="1"/>
  <c r="I18" i="1"/>
  <c r="K18" i="1" s="1"/>
  <c r="F19" i="1"/>
  <c r="H19" i="1"/>
  <c r="I20" i="1"/>
  <c r="K20" i="1" s="1"/>
  <c r="I32" i="1"/>
  <c r="K32" i="1" s="1"/>
  <c r="F9" i="1"/>
  <c r="G9" i="1" s="1"/>
  <c r="H9" i="1" s="1"/>
  <c r="P59" i="3" l="1"/>
  <c r="P58" i="3"/>
  <c r="I19" i="1"/>
  <c r="K19" i="1" s="1"/>
  <c r="I21" i="1"/>
  <c r="K21" i="1" s="1"/>
  <c r="I9" i="1"/>
  <c r="K9" i="1" s="1"/>
  <c r="P61" i="3" l="1"/>
  <c r="P67" i="3" s="1"/>
  <c r="P65" i="3"/>
  <c r="K36" i="1"/>
</calcChain>
</file>

<file path=xl/sharedStrings.xml><?xml version="1.0" encoding="utf-8"?>
<sst xmlns="http://schemas.openxmlformats.org/spreadsheetml/2006/main" count="524" uniqueCount="95">
  <si>
    <t>ENTRADA COSTANERA</t>
  </si>
  <si>
    <t>gl</t>
  </si>
  <si>
    <t>m3</t>
  </si>
  <si>
    <t>m2</t>
  </si>
  <si>
    <t>Contrapisos / Terreno Natural. H=17cm EN Ciclovias</t>
  </si>
  <si>
    <t>Adoquines en zonas a definir</t>
  </si>
  <si>
    <t>enripiado en zonas de estacionamiento</t>
  </si>
  <si>
    <t>Contrapiso sobre terreno natural H° para escalera</t>
  </si>
  <si>
    <t xml:space="preserve">puestos de venta </t>
  </si>
  <si>
    <t>un</t>
  </si>
  <si>
    <t>cartel de ingreso</t>
  </si>
  <si>
    <t>movimientos de tierra</t>
  </si>
  <si>
    <t xml:space="preserve">juegos </t>
  </si>
  <si>
    <t>bicicleteros</t>
  </si>
  <si>
    <t>iluninacion</t>
  </si>
  <si>
    <t>forestacion</t>
  </si>
  <si>
    <t>banco piedra (zona juegos)</t>
  </si>
  <si>
    <t>ii</t>
  </si>
  <si>
    <t>PUESTOS DE VENTAS</t>
  </si>
  <si>
    <t>Enacadenado inferior</t>
  </si>
  <si>
    <t>Ecadenados verticales</t>
  </si>
  <si>
    <t>Encadenados superiores nivel dintel</t>
  </si>
  <si>
    <t xml:space="preserve">Encadenados superiores </t>
  </si>
  <si>
    <t>Capa aisladora horizontal</t>
  </si>
  <si>
    <t>Mamp. Lad. Comun  15 cm</t>
  </si>
  <si>
    <t>Revoque grueso interior</t>
  </si>
  <si>
    <t>Revoque fino interior</t>
  </si>
  <si>
    <t>Revoque grueso exterior</t>
  </si>
  <si>
    <t>Revoque fino exterior</t>
  </si>
  <si>
    <t>Tomado de juntas mamp. Piedra</t>
  </si>
  <si>
    <t xml:space="preserve">CUBIERTA </t>
  </si>
  <si>
    <t>Colocación correas (40%)</t>
  </si>
  <si>
    <t>Mamp. De carga</t>
  </si>
  <si>
    <t>Contrapiso s/TN interior e= 15 cm</t>
  </si>
  <si>
    <t>Contrapiso s/TN exterior e= 15 cm</t>
  </si>
  <si>
    <t>Piso de cemento alisado</t>
  </si>
  <si>
    <t>Colocación de alero</t>
  </si>
  <si>
    <t>COLOCACIÓN DE CARPINTERÍAS</t>
  </si>
  <si>
    <t>Ventana</t>
  </si>
  <si>
    <t>Porton de rejas</t>
  </si>
  <si>
    <t>INSTALACIÓN ELÉCTRICA</t>
  </si>
  <si>
    <t>Canos y cajas exterior 1 Caja Tablero y 2 cajas para tomas corriente</t>
  </si>
  <si>
    <t xml:space="preserve">PINTURA </t>
  </si>
  <si>
    <t>Latex interior</t>
  </si>
  <si>
    <t>Latex exterior</t>
  </si>
  <si>
    <t>Esmalte sint. en carpinterías</t>
  </si>
  <si>
    <t>Limpieza de obra</t>
  </si>
  <si>
    <t>muros contencion</t>
  </si>
  <si>
    <t>PARQUE LINEAL INGRESO SAN LORENZO</t>
  </si>
  <si>
    <t>PRESUPUESTO ESTIMATIVO</t>
  </si>
  <si>
    <t>instalacion sanitaria</t>
  </si>
  <si>
    <t>Colocacion de tejas y membrana (60%)</t>
  </si>
  <si>
    <t>m. obra</t>
  </si>
  <si>
    <t>total mano de obra</t>
  </si>
  <si>
    <t>bases aisladas</t>
  </si>
  <si>
    <t>columnas</t>
  </si>
  <si>
    <t>Revoque grueso  y fino interior interior</t>
  </si>
  <si>
    <t xml:space="preserve"> cubierta de tejas coloniales sobre estructura de madera</t>
  </si>
  <si>
    <t>Piso de cemento alisado interior</t>
  </si>
  <si>
    <t>PAVIMENTOS</t>
  </si>
  <si>
    <t>total ITEMS</t>
  </si>
  <si>
    <t>iii</t>
  </si>
  <si>
    <t>INSTALACIÓN SANITARIA</t>
  </si>
  <si>
    <t xml:space="preserve">artefactos </t>
  </si>
  <si>
    <t>instalacion sanitaria 2 baños</t>
  </si>
  <si>
    <t>VARIOS</t>
  </si>
  <si>
    <t>Cartel de ingreso</t>
  </si>
  <si>
    <t>iluminacion predio</t>
  </si>
  <si>
    <t>banco de piedra</t>
  </si>
  <si>
    <t>bicicletero hierro</t>
  </si>
  <si>
    <t>gastos generales</t>
  </si>
  <si>
    <t>beneficios</t>
  </si>
  <si>
    <t>iva</t>
  </si>
  <si>
    <t>rentas</t>
  </si>
  <si>
    <t>precio item</t>
  </si>
  <si>
    <t>precio m. obra</t>
  </si>
  <si>
    <t>total M.O</t>
  </si>
  <si>
    <t>total Mat</t>
  </si>
  <si>
    <t>licitacion</t>
  </si>
  <si>
    <t>por convenio</t>
  </si>
  <si>
    <t>i</t>
  </si>
  <si>
    <t>Revoque grueso  y fino exterior</t>
  </si>
  <si>
    <t xml:space="preserve">beneficios </t>
  </si>
  <si>
    <t>banco de piedra (piedra aportada x municipio)</t>
  </si>
  <si>
    <t>muros contencion (piedra aportada por municipio)</t>
  </si>
  <si>
    <t>PARQUE LINEAL EN INGRESO MUNICIPIO SAN LORENZO</t>
  </si>
  <si>
    <t>PRESUPUESTO</t>
  </si>
  <si>
    <t>iva sobre materiales</t>
  </si>
  <si>
    <t>precio material unit</t>
  </si>
  <si>
    <t>precio m. obra unit</t>
  </si>
  <si>
    <t>total mat</t>
  </si>
  <si>
    <t>TOTAL</t>
  </si>
  <si>
    <t>mes 1</t>
  </si>
  <si>
    <t>mes 2</t>
  </si>
  <si>
    <t>mes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</si>
</sst>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[$$-2C0A]\ #,##0.00"/>
    <numFmt numFmtId="167" formatCode="0.0%"/>
    <numFmt numFmtId="168" formatCode="&quot;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6" fontId="0" fillId="0" borderId="1" xfId="0" applyNumberFormat="1" applyBorder="1"/>
    <xf numFmtId="166" fontId="1" fillId="0" borderId="0" xfId="0" applyNumberFormat="1" applyFont="1" applyBorder="1"/>
    <xf numFmtId="0" fontId="0" fillId="0" borderId="1" xfId="0" applyFill="1" applyBorder="1"/>
    <xf numFmtId="166" fontId="0" fillId="0" borderId="1" xfId="0" applyNumberFormat="1" applyFill="1" applyBorder="1"/>
    <xf numFmtId="0" fontId="0" fillId="0" borderId="3" xfId="0" applyFill="1" applyBorder="1"/>
    <xf numFmtId="166" fontId="0" fillId="0" borderId="3" xfId="0" applyNumberFormat="1" applyFill="1" applyBorder="1"/>
    <xf numFmtId="166" fontId="0" fillId="0" borderId="5" xfId="0" applyNumberFormat="1" applyBorder="1"/>
    <xf numFmtId="166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0" fillId="0" borderId="3" xfId="0" applyNumberFormat="1" applyBorder="1"/>
    <xf numFmtId="166" fontId="1" fillId="0" borderId="9" xfId="0" applyNumberFormat="1" applyFont="1" applyBorder="1"/>
    <xf numFmtId="0" fontId="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Fill="1" applyBorder="1"/>
    <xf numFmtId="0" fontId="0" fillId="0" borderId="14" xfId="0" applyFill="1" applyBorder="1"/>
    <xf numFmtId="0" fontId="0" fillId="0" borderId="17" xfId="0" applyBorder="1"/>
    <xf numFmtId="0" fontId="0" fillId="0" borderId="2" xfId="0" applyFill="1" applyBorder="1"/>
    <xf numFmtId="0" fontId="0" fillId="0" borderId="4" xfId="0" applyFill="1" applyBorder="1"/>
    <xf numFmtId="166" fontId="0" fillId="0" borderId="9" xfId="0" applyNumberFormat="1" applyBorder="1"/>
    <xf numFmtId="166" fontId="1" fillId="2" borderId="16" xfId="0" applyNumberFormat="1" applyFont="1" applyFill="1" applyBorder="1"/>
    <xf numFmtId="0" fontId="1" fillId="0" borderId="16" xfId="0" applyFont="1" applyBorder="1"/>
    <xf numFmtId="4" fontId="4" fillId="0" borderId="11" xfId="0" applyNumberFormat="1" applyFont="1" applyFill="1" applyBorder="1" applyAlignment="1">
      <alignment horizontal="center"/>
    </xf>
    <xf numFmtId="166" fontId="0" fillId="0" borderId="7" xfId="0" applyNumberFormat="1" applyBorder="1"/>
    <xf numFmtId="0" fontId="1" fillId="2" borderId="1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4" fontId="4" fillId="3" borderId="1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1" fillId="3" borderId="0" xfId="0" applyFont="1" applyFill="1" applyBorder="1"/>
    <xf numFmtId="166" fontId="0" fillId="0" borderId="4" xfId="0" applyNumberFormat="1" applyBorder="1"/>
    <xf numFmtId="166" fontId="0" fillId="0" borderId="20" xfId="0" applyNumberFormat="1" applyBorder="1"/>
    <xf numFmtId="4" fontId="4" fillId="0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166" fontId="0" fillId="0" borderId="21" xfId="0" applyNumberFormat="1" applyBorder="1"/>
    <xf numFmtId="0" fontId="4" fillId="3" borderId="1" xfId="0" applyFont="1" applyFill="1" applyBorder="1"/>
    <xf numFmtId="166" fontId="1" fillId="0" borderId="6" xfId="0" applyNumberFormat="1" applyFont="1" applyBorder="1"/>
    <xf numFmtId="0" fontId="0" fillId="0" borderId="1" xfId="0" applyBorder="1" applyAlignment="1">
      <alignment horizontal="center"/>
    </xf>
    <xf numFmtId="166" fontId="1" fillId="3" borderId="0" xfId="0" applyNumberFormat="1" applyFont="1" applyFill="1" applyBorder="1"/>
    <xf numFmtId="9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/>
    <xf numFmtId="4" fontId="4" fillId="0" borderId="1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4" fontId="3" fillId="3" borderId="8" xfId="0" applyNumberFormat="1" applyFont="1" applyFill="1" applyBorder="1"/>
    <xf numFmtId="166" fontId="0" fillId="0" borderId="14" xfId="0" applyNumberFormat="1" applyBorder="1"/>
    <xf numFmtId="166" fontId="0" fillId="0" borderId="15" xfId="0" applyNumberForma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" fontId="4" fillId="3" borderId="8" xfId="0" applyNumberFormat="1" applyFont="1" applyFill="1" applyBorder="1" applyAlignment="1">
      <alignment horizontal="center"/>
    </xf>
    <xf numFmtId="0" fontId="1" fillId="0" borderId="14" xfId="0" applyFont="1" applyBorder="1"/>
    <xf numFmtId="166" fontId="0" fillId="2" borderId="14" xfId="0" applyNumberFormat="1" applyFill="1" applyBorder="1"/>
    <xf numFmtId="166" fontId="0" fillId="2" borderId="6" xfId="0" applyNumberFormat="1" applyFill="1" applyBorder="1"/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4" fontId="3" fillId="3" borderId="18" xfId="0" applyNumberFormat="1" applyFont="1" applyFill="1" applyBorder="1"/>
    <xf numFmtId="4" fontId="4" fillId="3" borderId="18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3" borderId="23" xfId="0" applyFont="1" applyFill="1" applyBorder="1"/>
    <xf numFmtId="0" fontId="3" fillId="3" borderId="23" xfId="0" applyFont="1" applyFill="1" applyBorder="1" applyAlignment="1">
      <alignment horizontal="center"/>
    </xf>
    <xf numFmtId="4" fontId="3" fillId="3" borderId="23" xfId="0" applyNumberFormat="1" applyFont="1" applyFill="1" applyBorder="1"/>
    <xf numFmtId="4" fontId="4" fillId="3" borderId="23" xfId="0" applyNumberFormat="1" applyFont="1" applyFill="1" applyBorder="1" applyAlignment="1">
      <alignment horizontal="center"/>
    </xf>
    <xf numFmtId="166" fontId="0" fillId="2" borderId="16" xfId="0" applyNumberFormat="1" applyFill="1" applyBorder="1"/>
    <xf numFmtId="166" fontId="0" fillId="0" borderId="0" xfId="0" applyNumberFormat="1" applyBorder="1"/>
    <xf numFmtId="0" fontId="1" fillId="0" borderId="4" xfId="0" applyFont="1" applyBorder="1"/>
    <xf numFmtId="166" fontId="1" fillId="0" borderId="8" xfId="0" applyNumberFormat="1" applyFont="1" applyBorder="1"/>
    <xf numFmtId="166" fontId="1" fillId="4" borderId="0" xfId="0" applyNumberFormat="1" applyFont="1" applyFill="1" applyBorder="1"/>
    <xf numFmtId="164" fontId="0" fillId="0" borderId="1" xfId="1" applyFont="1" applyBorder="1"/>
    <xf numFmtId="164" fontId="0" fillId="0" borderId="6" xfId="1" applyFont="1" applyBorder="1"/>
    <xf numFmtId="9" fontId="0" fillId="0" borderId="1" xfId="0" applyNumberFormat="1" applyBorder="1"/>
    <xf numFmtId="166" fontId="1" fillId="3" borderId="1" xfId="0" applyNumberFormat="1" applyFont="1" applyFill="1" applyBorder="1"/>
    <xf numFmtId="0" fontId="1" fillId="3" borderId="1" xfId="0" applyFont="1" applyFill="1" applyBorder="1"/>
    <xf numFmtId="167" fontId="0" fillId="0" borderId="1" xfId="0" applyNumberFormat="1" applyBorder="1"/>
    <xf numFmtId="9" fontId="0" fillId="0" borderId="3" xfId="0" applyNumberFormat="1" applyBorder="1"/>
    <xf numFmtId="166" fontId="1" fillId="2" borderId="9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/>
    <xf numFmtId="4" fontId="4" fillId="2" borderId="10" xfId="0" applyNumberFormat="1" applyFont="1" applyFill="1" applyBorder="1" applyAlignment="1">
      <alignment horizontal="center"/>
    </xf>
    <xf numFmtId="0" fontId="0" fillId="2" borderId="2" xfId="0" applyFill="1" applyBorder="1"/>
    <xf numFmtId="166" fontId="0" fillId="2" borderId="5" xfId="0" applyNumberFormat="1" applyFill="1" applyBorder="1"/>
    <xf numFmtId="0" fontId="0" fillId="2" borderId="3" xfId="0" applyFill="1" applyBorder="1"/>
    <xf numFmtId="0" fontId="0" fillId="2" borderId="5" xfId="0" applyFill="1" applyBorder="1"/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/>
    <xf numFmtId="4" fontId="3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4" xfId="0" applyNumberFormat="1" applyFill="1" applyBorder="1"/>
    <xf numFmtId="166" fontId="0" fillId="4" borderId="0" xfId="0" applyNumberFormat="1" applyFill="1" applyBorder="1"/>
    <xf numFmtId="4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right"/>
    </xf>
    <xf numFmtId="166" fontId="1" fillId="3" borderId="3" xfId="0" applyNumberFormat="1" applyFont="1" applyFill="1" applyBorder="1"/>
    <xf numFmtId="0" fontId="0" fillId="0" borderId="4" xfId="0" applyBorder="1" applyAlignment="1">
      <alignment horizontal="right"/>
    </xf>
    <xf numFmtId="166" fontId="1" fillId="2" borderId="8" xfId="0" applyNumberFormat="1" applyFont="1" applyFill="1" applyBorder="1"/>
    <xf numFmtId="166" fontId="1" fillId="4" borderId="8" xfId="0" applyNumberFormat="1" applyFont="1" applyFill="1" applyBorder="1"/>
    <xf numFmtId="168" fontId="6" fillId="4" borderId="1" xfId="2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8" fillId="0" borderId="0" xfId="0" applyFont="1"/>
    <xf numFmtId="166" fontId="9" fillId="0" borderId="14" xfId="0" applyNumberFormat="1" applyFont="1" applyBorder="1"/>
    <xf numFmtId="166" fontId="9" fillId="0" borderId="6" xfId="0" applyNumberFormat="1" applyFont="1" applyBorder="1"/>
    <xf numFmtId="166" fontId="9" fillId="4" borderId="0" xfId="0" applyNumberFormat="1" applyFont="1" applyFill="1" applyBorder="1"/>
    <xf numFmtId="166" fontId="9" fillId="0" borderId="4" xfId="0" applyNumberFormat="1" applyFont="1" applyBorder="1"/>
    <xf numFmtId="166" fontId="9" fillId="0" borderId="1" xfId="0" applyNumberFormat="1" applyFont="1" applyBorder="1"/>
    <xf numFmtId="166" fontId="9" fillId="0" borderId="21" xfId="0" applyNumberFormat="1" applyFont="1" applyBorder="1"/>
    <xf numFmtId="166" fontId="9" fillId="0" borderId="20" xfId="0" applyNumberFormat="1" applyFont="1" applyBorder="1"/>
    <xf numFmtId="166" fontId="9" fillId="2" borderId="1" xfId="0" applyNumberFormat="1" applyFont="1" applyFill="1" applyBorder="1"/>
    <xf numFmtId="166" fontId="9" fillId="2" borderId="6" xfId="0" applyNumberFormat="1" applyFont="1" applyFill="1" applyBorder="1"/>
    <xf numFmtId="166" fontId="9" fillId="2" borderId="4" xfId="0" applyNumberFormat="1" applyFont="1" applyFill="1" applyBorder="1"/>
    <xf numFmtId="166" fontId="9" fillId="0" borderId="0" xfId="0" applyNumberFormat="1" applyFont="1" applyBorder="1"/>
    <xf numFmtId="166" fontId="9" fillId="0" borderId="24" xfId="0" applyNumberFormat="1" applyFont="1" applyBorder="1"/>
    <xf numFmtId="166" fontId="9" fillId="0" borderId="25" xfId="0" applyNumberFormat="1" applyFont="1" applyBorder="1"/>
    <xf numFmtId="166" fontId="9" fillId="2" borderId="14" xfId="0" applyNumberFormat="1" applyFont="1" applyFill="1" applyBorder="1"/>
    <xf numFmtId="0" fontId="9" fillId="2" borderId="14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11" fillId="0" borderId="0" xfId="0" applyFont="1" applyBorder="1"/>
    <xf numFmtId="0" fontId="10" fillId="2" borderId="2" xfId="0" applyFont="1" applyFill="1" applyBorder="1"/>
    <xf numFmtId="166" fontId="10" fillId="2" borderId="5" xfId="0" applyNumberFormat="1" applyFont="1" applyFill="1" applyBorder="1"/>
    <xf numFmtId="166" fontId="10" fillId="4" borderId="0" xfId="0" applyNumberFormat="1" applyFont="1" applyFill="1" applyBorder="1"/>
    <xf numFmtId="0" fontId="10" fillId="2" borderId="3" xfId="0" applyFont="1" applyFill="1" applyBorder="1"/>
    <xf numFmtId="0" fontId="10" fillId="2" borderId="5" xfId="0" applyFont="1" applyFill="1" applyBorder="1"/>
    <xf numFmtId="0" fontId="11" fillId="0" borderId="14" xfId="0" applyFont="1" applyBorder="1"/>
    <xf numFmtId="166" fontId="11" fillId="0" borderId="6" xfId="0" applyNumberFormat="1" applyFont="1" applyBorder="1"/>
    <xf numFmtId="166" fontId="11" fillId="4" borderId="0" xfId="0" applyNumberFormat="1" applyFont="1" applyFill="1" applyBorder="1"/>
    <xf numFmtId="0" fontId="11" fillId="0" borderId="4" xfId="0" applyFont="1" applyBorder="1"/>
    <xf numFmtId="0" fontId="10" fillId="0" borderId="1" xfId="0" applyFont="1" applyBorder="1"/>
    <xf numFmtId="0" fontId="10" fillId="0" borderId="6" xfId="0" applyFont="1" applyBorder="1"/>
    <xf numFmtId="166" fontId="12" fillId="0" borderId="14" xfId="0" applyNumberFormat="1" applyFont="1" applyBorder="1"/>
    <xf numFmtId="166" fontId="12" fillId="0" borderId="6" xfId="0" applyNumberFormat="1" applyFont="1" applyBorder="1"/>
    <xf numFmtId="166" fontId="12" fillId="4" borderId="0" xfId="0" applyNumberFormat="1" applyFont="1" applyFill="1" applyBorder="1"/>
    <xf numFmtId="166" fontId="12" fillId="0" borderId="4" xfId="0" applyNumberFormat="1" applyFont="1" applyBorder="1"/>
    <xf numFmtId="166" fontId="12" fillId="0" borderId="1" xfId="0" applyNumberFormat="1" applyFont="1" applyBorder="1"/>
    <xf numFmtId="166" fontId="12" fillId="0" borderId="21" xfId="0" applyNumberFormat="1" applyFont="1" applyBorder="1"/>
    <xf numFmtId="166" fontId="12" fillId="0" borderId="20" xfId="0" applyNumberFormat="1" applyFont="1" applyBorder="1"/>
    <xf numFmtId="166" fontId="12" fillId="2" borderId="1" xfId="0" applyNumberFormat="1" applyFont="1" applyFill="1" applyBorder="1"/>
    <xf numFmtId="166" fontId="12" fillId="2" borderId="6" xfId="0" applyNumberFormat="1" applyFont="1" applyFill="1" applyBorder="1"/>
    <xf numFmtId="166" fontId="12" fillId="2" borderId="4" xfId="0" applyNumberFormat="1" applyFont="1" applyFill="1" applyBorder="1"/>
    <xf numFmtId="166" fontId="12" fillId="0" borderId="0" xfId="0" applyNumberFormat="1" applyFont="1" applyBorder="1"/>
    <xf numFmtId="166" fontId="12" fillId="0" borderId="24" xfId="0" applyNumberFormat="1" applyFont="1" applyBorder="1"/>
    <xf numFmtId="166" fontId="12" fillId="0" borderId="25" xfId="0" applyNumberFormat="1" applyFont="1" applyBorder="1"/>
    <xf numFmtId="166" fontId="12" fillId="2" borderId="14" xfId="0" applyNumberFormat="1" applyFont="1" applyFill="1" applyBorder="1"/>
    <xf numFmtId="0" fontId="12" fillId="2" borderId="14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4" xfId="0" applyNumberFormat="1" applyFont="1" applyBorder="1"/>
    <xf numFmtId="166" fontId="10" fillId="0" borderId="6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6" fontId="10" fillId="0" borderId="1" xfId="0" applyNumberFormat="1" applyFont="1" applyBorder="1"/>
    <xf numFmtId="166" fontId="10" fillId="2" borderId="1" xfId="0" applyNumberFormat="1" applyFont="1" applyFill="1" applyBorder="1"/>
    <xf numFmtId="166" fontId="10" fillId="2" borderId="14" xfId="0" applyNumberFormat="1" applyFont="1" applyFill="1" applyBorder="1"/>
    <xf numFmtId="166" fontId="10" fillId="2" borderId="6" xfId="0" applyNumberFormat="1" applyFont="1" applyFill="1" applyBorder="1"/>
    <xf numFmtId="166" fontId="10" fillId="2" borderId="4" xfId="0" applyNumberFormat="1" applyFont="1" applyFill="1" applyBorder="1"/>
    <xf numFmtId="164" fontId="10" fillId="0" borderId="1" xfId="1" applyFont="1" applyBorder="1"/>
    <xf numFmtId="164" fontId="10" fillId="0" borderId="6" xfId="1" applyFont="1" applyBorder="1"/>
    <xf numFmtId="166" fontId="10" fillId="0" borderId="15" xfId="0" applyNumberFormat="1" applyFont="1" applyBorder="1"/>
    <xf numFmtId="166" fontId="10" fillId="0" borderId="9" xfId="0" applyNumberFormat="1" applyFont="1" applyBorder="1"/>
    <xf numFmtId="166" fontId="10" fillId="0" borderId="7" xfId="0" applyNumberFormat="1" applyFont="1" applyBorder="1"/>
    <xf numFmtId="166" fontId="11" fillId="0" borderId="8" xfId="0" applyNumberFormat="1" applyFont="1" applyBorder="1"/>
    <xf numFmtId="166" fontId="11" fillId="0" borderId="9" xfId="0" applyNumberFormat="1" applyFont="1" applyBorder="1"/>
    <xf numFmtId="166" fontId="11" fillId="2" borderId="16" xfId="0" applyNumberFormat="1" applyFont="1" applyFill="1" applyBorder="1"/>
    <xf numFmtId="166" fontId="11" fillId="3" borderId="0" xfId="0" applyNumberFormat="1" applyFont="1" applyFill="1" applyBorder="1"/>
    <xf numFmtId="0" fontId="11" fillId="3" borderId="0" xfId="0" applyFont="1" applyFill="1" applyBorder="1"/>
    <xf numFmtId="0" fontId="10" fillId="0" borderId="2" xfId="0" applyFont="1" applyBorder="1" applyAlignment="1">
      <alignment horizontal="right"/>
    </xf>
    <xf numFmtId="0" fontId="10" fillId="0" borderId="3" xfId="0" applyFont="1" applyBorder="1"/>
    <xf numFmtId="9" fontId="10" fillId="0" borderId="3" xfId="0" applyNumberFormat="1" applyFont="1" applyBorder="1"/>
    <xf numFmtId="166" fontId="11" fillId="3" borderId="3" xfId="0" applyNumberFormat="1" applyFont="1" applyFill="1" applyBorder="1"/>
    <xf numFmtId="166" fontId="10" fillId="0" borderId="5" xfId="0" applyNumberFormat="1" applyFont="1" applyBorder="1"/>
    <xf numFmtId="0" fontId="10" fillId="0" borderId="4" xfId="0" applyFont="1" applyBorder="1" applyAlignment="1">
      <alignment horizontal="right"/>
    </xf>
    <xf numFmtId="9" fontId="10" fillId="0" borderId="1" xfId="0" applyNumberFormat="1" applyFont="1" applyBorder="1"/>
    <xf numFmtId="166" fontId="11" fillId="3" borderId="1" xfId="0" applyNumberFormat="1" applyFont="1" applyFill="1" applyBorder="1"/>
    <xf numFmtId="0" fontId="10" fillId="0" borderId="4" xfId="0" applyFont="1" applyBorder="1"/>
    <xf numFmtId="0" fontId="11" fillId="3" borderId="1" xfId="0" applyFont="1" applyFill="1" applyBorder="1"/>
    <xf numFmtId="167" fontId="10" fillId="0" borderId="1" xfId="0" applyNumberFormat="1" applyFont="1" applyBorder="1"/>
    <xf numFmtId="0" fontId="10" fillId="0" borderId="7" xfId="0" applyFont="1" applyBorder="1"/>
    <xf numFmtId="0" fontId="10" fillId="0" borderId="8" xfId="0" applyFont="1" applyBorder="1"/>
    <xf numFmtId="166" fontId="11" fillId="2" borderId="8" xfId="0" applyNumberFormat="1" applyFont="1" applyFill="1" applyBorder="1"/>
    <xf numFmtId="166" fontId="11" fillId="4" borderId="8" xfId="0" applyNumberFormat="1" applyFont="1" applyFill="1" applyBorder="1"/>
    <xf numFmtId="166" fontId="11" fillId="2" borderId="9" xfId="0" applyNumberFormat="1" applyFont="1" applyFill="1" applyBorder="1"/>
    <xf numFmtId="0" fontId="10" fillId="2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4" fontId="12" fillId="3" borderId="18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10" fillId="2" borderId="10" xfId="0" applyFont="1" applyFill="1" applyBorder="1"/>
    <xf numFmtId="0" fontId="10" fillId="0" borderId="11" xfId="0" applyFont="1" applyBorder="1"/>
    <xf numFmtId="166" fontId="12" fillId="0" borderId="11" xfId="0" applyNumberFormat="1" applyFont="1" applyBorder="1"/>
    <xf numFmtId="166" fontId="12" fillId="2" borderId="11" xfId="0" applyNumberFormat="1" applyFont="1" applyFill="1" applyBorder="1"/>
    <xf numFmtId="166" fontId="11" fillId="0" borderId="12" xfId="0" applyNumberFormat="1" applyFont="1" applyBorder="1"/>
    <xf numFmtId="0" fontId="10" fillId="0" borderId="10" xfId="0" applyFont="1" applyBorder="1"/>
    <xf numFmtId="0" fontId="10" fillId="0" borderId="12" xfId="0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0" borderId="11" xfId="0" applyNumberFormat="1" applyFont="1" applyBorder="1"/>
    <xf numFmtId="0" fontId="11" fillId="0" borderId="11" xfId="0" applyFont="1" applyBorder="1" applyAlignment="1">
      <alignment horizontal="center"/>
    </xf>
    <xf numFmtId="166" fontId="12" fillId="4" borderId="14" xfId="0" applyNumberFormat="1" applyFont="1" applyFill="1" applyBorder="1"/>
    <xf numFmtId="166" fontId="12" fillId="4" borderId="1" xfId="0" applyNumberFormat="1" applyFont="1" applyFill="1" applyBorder="1"/>
    <xf numFmtId="166" fontId="12" fillId="4" borderId="24" xfId="0" applyNumberFormat="1" applyFont="1" applyFill="1" applyBorder="1"/>
    <xf numFmtId="166" fontId="10" fillId="4" borderId="14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/>
    <xf numFmtId="166" fontId="11" fillId="0" borderId="0" xfId="0" applyNumberFormat="1" applyFont="1" applyFill="1" applyBorder="1"/>
    <xf numFmtId="9" fontId="0" fillId="0" borderId="0" xfId="3" applyFont="1"/>
    <xf numFmtId="10" fontId="0" fillId="0" borderId="0" xfId="0" applyNumberFormat="1"/>
    <xf numFmtId="9" fontId="11" fillId="0" borderId="0" xfId="0" applyNumberFormat="1" applyFont="1"/>
    <xf numFmtId="10" fontId="1" fillId="0" borderId="0" xfId="0" applyNumberFormat="1" applyFo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166" fontId="0" fillId="4" borderId="4" xfId="0" applyNumberFormat="1" applyFill="1" applyBorder="1"/>
    <xf numFmtId="0" fontId="0" fillId="4" borderId="1" xfId="0" applyFill="1" applyBorder="1"/>
    <xf numFmtId="0" fontId="0" fillId="4" borderId="6" xfId="0" applyFill="1" applyBorder="1"/>
    <xf numFmtId="166" fontId="0" fillId="4" borderId="1" xfId="0" applyNumberFormat="1" applyFill="1" applyBorder="1"/>
    <xf numFmtId="0" fontId="0" fillId="4" borderId="4" xfId="0" applyFill="1" applyBorder="1"/>
    <xf numFmtId="166" fontId="0" fillId="4" borderId="6" xfId="0" applyNumberFormat="1" applyFill="1" applyBorder="1"/>
    <xf numFmtId="9" fontId="11" fillId="0" borderId="32" xfId="0" applyNumberFormat="1" applyFont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10" fontId="1" fillId="0" borderId="33" xfId="0" applyNumberFormat="1" applyFont="1" applyBorder="1"/>
    <xf numFmtId="9" fontId="1" fillId="0" borderId="33" xfId="3" applyFont="1" applyBorder="1"/>
    <xf numFmtId="10" fontId="0" fillId="0" borderId="28" xfId="0" applyNumberFormat="1" applyBorder="1"/>
    <xf numFmtId="164" fontId="0" fillId="0" borderId="3" xfId="1" applyFont="1" applyBorder="1"/>
    <xf numFmtId="164" fontId="0" fillId="0" borderId="5" xfId="1" applyFont="1" applyBorder="1"/>
    <xf numFmtId="9" fontId="1" fillId="0" borderId="34" xfId="3" applyFont="1" applyBorder="1"/>
    <xf numFmtId="4" fontId="14" fillId="0" borderId="35" xfId="0" applyNumberFormat="1" applyFont="1" applyBorder="1" applyAlignment="1">
      <alignment vertical="top"/>
    </xf>
  </cellXfs>
  <cellStyles count="4">
    <cellStyle name="Millares 3" xfId="2" xr:uid="{00000000-0005-0000-0000-000000000000}"/>
    <cellStyle name="Moneda" xfId="1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Curva de Inversion</a:t>
            </a:r>
          </a:p>
        </c:rich>
      </c:tx>
      <c:layout>
        <c:manualLayout>
          <c:xMode val="edge"/>
          <c:yMode val="edge"/>
          <c:x val="0.35875314228255406"/>
          <c:y val="0.121568627450980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11594874170154"/>
          <c:y val="0.10618650609850246"/>
          <c:w val="0.79662965206272385"/>
          <c:h val="0.736748185888528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'[1]curva de inversion'!$A$1:$F$1</c:f>
              <c:numCache>
                <c:formatCode>General</c:formatCode>
                <c:ptCount val="6"/>
                <c:pt idx="0">
                  <c:v>180782.06204120594</c:v>
                </c:pt>
                <c:pt idx="1">
                  <c:v>345036.72984450229</c:v>
                </c:pt>
                <c:pt idx="2">
                  <c:v>509291.39764779864</c:v>
                </c:pt>
                <c:pt idx="3">
                  <c:v>673546.065451095</c:v>
                </c:pt>
                <c:pt idx="4">
                  <c:v>837800.73325439135</c:v>
                </c:pt>
                <c:pt idx="5">
                  <c:v>985611.21290759847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F-477B-95F8-2D1EC0439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31816"/>
        <c:axId val="219696632"/>
      </c:lineChart>
      <c:catAx>
        <c:axId val="219631816"/>
        <c:scaling>
          <c:orientation val="minMax"/>
        </c:scaling>
        <c:delete val="0"/>
        <c:axPos val="b"/>
        <c:majorTickMark val="none"/>
        <c:minorTickMark val="none"/>
        <c:tickLblPos val="low"/>
        <c:crossAx val="219696632"/>
        <c:crosses val="autoZero"/>
        <c:auto val="1"/>
        <c:lblAlgn val="ctr"/>
        <c:lblOffset val="100"/>
        <c:tickMarkSkip val="30"/>
        <c:noMultiLvlLbl val="0"/>
      </c:catAx>
      <c:valAx>
        <c:axId val="219696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Pesos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963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46" l="0.70866141732283616" r="0.70866141732283616" t="0.74803149606299346" header="0.31496062992126111" footer="0.31496062992126111"/>
    <c:pageSetup paperSize="9" orientation="landscape" blackAndWhite="1" draft="1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303068</xdr:colOff>
      <xdr:row>0</xdr:row>
      <xdr:rowOff>0</xdr:rowOff>
    </xdr:from>
    <xdr:to>
      <xdr:col>17</xdr:col>
      <xdr:colOff>1190625</xdr:colOff>
      <xdr:row>7</xdr:row>
      <xdr:rowOff>24870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8665" y="0"/>
          <a:ext cx="7446818" cy="1388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57150</xdr:rowOff>
    </xdr:from>
    <xdr:to>
      <xdr:col>9</xdr:col>
      <xdr:colOff>285749</xdr:colOff>
      <xdr:row>25</xdr:row>
      <xdr:rowOff>57150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buchu/calle%20castellanos/Cordon%20Cuneta%20Tramo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lisis de Precios"/>
      <sheetName val="Computo"/>
      <sheetName val="Presupuesto"/>
      <sheetName val="Plan Trabajo"/>
      <sheetName val="curva de inversion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180782.06204120594</v>
          </cell>
          <cell r="B1">
            <v>345036.72984450229</v>
          </cell>
          <cell r="C1">
            <v>509291.39764779864</v>
          </cell>
          <cell r="D1">
            <v>673546.065451095</v>
          </cell>
          <cell r="E1">
            <v>837800.73325439135</v>
          </cell>
          <cell r="F1">
            <v>985611.21290759847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2"/>
  <sheetViews>
    <sheetView topLeftCell="A13" zoomScale="75" zoomScaleNormal="75" workbookViewId="0">
      <selection activeCell="J16" sqref="J16"/>
    </sheetView>
  </sheetViews>
  <sheetFormatPr baseColWidth="10" defaultRowHeight="15" x14ac:dyDescent="0.25"/>
  <cols>
    <col min="2" max="2" width="45.7109375" customWidth="1"/>
    <col min="3" max="3" width="8.5703125" customWidth="1"/>
    <col min="4" max="4" width="24.85546875" customWidth="1"/>
    <col min="5" max="5" width="11.28515625" customWidth="1"/>
    <col min="6" max="6" width="14.5703125" customWidth="1"/>
    <col min="7" max="7" width="13" customWidth="1"/>
    <col min="8" max="8" width="18.140625" customWidth="1"/>
    <col min="10" max="10" width="12" bestFit="1" customWidth="1"/>
    <col min="11" max="11" width="20.140625" customWidth="1"/>
    <col min="12" max="12" width="17.28515625" customWidth="1"/>
  </cols>
  <sheetData>
    <row r="2" spans="1:11" x14ac:dyDescent="0.25">
      <c r="B2" s="1" t="s">
        <v>0</v>
      </c>
    </row>
    <row r="4" spans="1:11" x14ac:dyDescent="0.25">
      <c r="A4" s="21" t="s">
        <v>17</v>
      </c>
      <c r="B4" s="22" t="s">
        <v>18</v>
      </c>
      <c r="C4" s="23"/>
      <c r="D4" s="24"/>
      <c r="E4" s="24"/>
      <c r="F4" s="24"/>
      <c r="G4" s="24"/>
      <c r="H4" s="24"/>
      <c r="I4" s="40"/>
      <c r="J4" s="5"/>
      <c r="K4" s="14"/>
    </row>
    <row r="5" spans="1:11" x14ac:dyDescent="0.25">
      <c r="A5" s="21"/>
      <c r="B5" s="22"/>
      <c r="C5" s="23"/>
      <c r="D5" s="24"/>
      <c r="E5" s="24"/>
      <c r="F5" s="24"/>
      <c r="G5" s="24"/>
      <c r="H5" s="24"/>
      <c r="I5" s="40"/>
      <c r="J5" s="5" t="s">
        <v>52</v>
      </c>
      <c r="K5" s="14" t="s">
        <v>53</v>
      </c>
    </row>
    <row r="6" spans="1:11" x14ac:dyDescent="0.25">
      <c r="A6" s="23">
        <v>1</v>
      </c>
      <c r="B6" s="43" t="s">
        <v>19</v>
      </c>
      <c r="C6" s="44" t="s">
        <v>2</v>
      </c>
      <c r="D6" s="45">
        <v>0.27</v>
      </c>
      <c r="E6" s="45">
        <v>0.27</v>
      </c>
      <c r="F6" s="45">
        <v>0.27</v>
      </c>
      <c r="G6" s="45">
        <v>0.27</v>
      </c>
      <c r="H6" s="45">
        <v>0.27</v>
      </c>
      <c r="I6" s="46">
        <f t="shared" ref="I6:I12" si="0">D6+E6+F6+G6+H6</f>
        <v>1.35</v>
      </c>
      <c r="J6" s="5">
        <v>20839.947091096805</v>
      </c>
      <c r="K6" s="14">
        <f t="shared" ref="K6:K33" si="1">J6*I6</f>
        <v>28133.928572980687</v>
      </c>
    </row>
    <row r="7" spans="1:11" x14ac:dyDescent="0.25">
      <c r="A7" s="23">
        <v>2</v>
      </c>
      <c r="B7" s="43" t="s">
        <v>20</v>
      </c>
      <c r="C7" s="44" t="s">
        <v>2</v>
      </c>
      <c r="D7" s="45">
        <v>0.25</v>
      </c>
      <c r="E7" s="45">
        <v>0.25</v>
      </c>
      <c r="F7" s="45">
        <v>0.25</v>
      </c>
      <c r="G7" s="45">
        <v>0.25</v>
      </c>
      <c r="H7" s="45">
        <v>0.25</v>
      </c>
      <c r="I7" s="46">
        <f t="shared" si="0"/>
        <v>1.25</v>
      </c>
      <c r="J7" s="5">
        <v>20839.947091096805</v>
      </c>
      <c r="K7" s="14">
        <f t="shared" si="1"/>
        <v>26049.933863871007</v>
      </c>
    </row>
    <row r="8" spans="1:11" x14ac:dyDescent="0.25">
      <c r="A8" s="23">
        <v>3</v>
      </c>
      <c r="B8" s="43" t="s">
        <v>21</v>
      </c>
      <c r="C8" s="44" t="s">
        <v>2</v>
      </c>
      <c r="D8" s="45">
        <v>0.45</v>
      </c>
      <c r="E8" s="45">
        <v>0.45</v>
      </c>
      <c r="F8" s="45">
        <v>0.45</v>
      </c>
      <c r="G8" s="45">
        <v>0.45</v>
      </c>
      <c r="H8" s="45">
        <v>0.45</v>
      </c>
      <c r="I8" s="46">
        <f t="shared" si="0"/>
        <v>2.25</v>
      </c>
      <c r="J8" s="5">
        <v>20839.947091096805</v>
      </c>
      <c r="K8" s="14">
        <f t="shared" si="1"/>
        <v>46889.880954967812</v>
      </c>
    </row>
    <row r="9" spans="1:11" x14ac:dyDescent="0.25">
      <c r="A9" s="23">
        <v>4</v>
      </c>
      <c r="B9" s="43" t="s">
        <v>22</v>
      </c>
      <c r="C9" s="44" t="s">
        <v>2</v>
      </c>
      <c r="D9" s="45">
        <v>0.25</v>
      </c>
      <c r="E9" s="45">
        <f>+D9</f>
        <v>0.25</v>
      </c>
      <c r="F9" s="45">
        <f>+E9</f>
        <v>0.25</v>
      </c>
      <c r="G9" s="45">
        <f>+F9</f>
        <v>0.25</v>
      </c>
      <c r="H9" s="45">
        <f>+G9</f>
        <v>0.25</v>
      </c>
      <c r="I9" s="46">
        <f t="shared" si="0"/>
        <v>1.25</v>
      </c>
      <c r="J9" s="5">
        <v>20839.947091096805</v>
      </c>
      <c r="K9" s="14">
        <f t="shared" si="1"/>
        <v>26049.933863871007</v>
      </c>
    </row>
    <row r="10" spans="1:11" x14ac:dyDescent="0.25">
      <c r="A10" s="23">
        <v>5</v>
      </c>
      <c r="B10" s="43" t="s">
        <v>23</v>
      </c>
      <c r="C10" s="44" t="s">
        <v>3</v>
      </c>
      <c r="D10" s="45">
        <v>1.75</v>
      </c>
      <c r="E10" s="45">
        <v>1.75</v>
      </c>
      <c r="F10" s="45">
        <v>1.75</v>
      </c>
      <c r="G10" s="45">
        <v>1.75</v>
      </c>
      <c r="H10" s="45">
        <v>1.75</v>
      </c>
      <c r="I10" s="46">
        <f t="shared" si="0"/>
        <v>8.75</v>
      </c>
      <c r="J10" s="5">
        <v>284.1810966967746</v>
      </c>
      <c r="K10" s="14">
        <f t="shared" si="1"/>
        <v>2486.5845960967777</v>
      </c>
    </row>
    <row r="11" spans="1:11" x14ac:dyDescent="0.25">
      <c r="A11" s="23">
        <v>6</v>
      </c>
      <c r="B11" s="43" t="s">
        <v>24</v>
      </c>
      <c r="C11" s="44" t="s">
        <v>3</v>
      </c>
      <c r="D11" s="45">
        <v>36.36</v>
      </c>
      <c r="E11" s="45">
        <v>36.36</v>
      </c>
      <c r="F11" s="45">
        <v>36.36</v>
      </c>
      <c r="G11" s="45">
        <v>36.36</v>
      </c>
      <c r="H11" s="45">
        <v>36.36</v>
      </c>
      <c r="I11" s="46">
        <f t="shared" si="0"/>
        <v>181.8</v>
      </c>
      <c r="J11" s="5">
        <v>852.54329009032369</v>
      </c>
      <c r="K11" s="14">
        <f t="shared" si="1"/>
        <v>154992.37013842087</v>
      </c>
    </row>
    <row r="12" spans="1:11" x14ac:dyDescent="0.25">
      <c r="A12" s="23">
        <v>7</v>
      </c>
      <c r="B12" s="47" t="s">
        <v>25</v>
      </c>
      <c r="C12" s="44" t="s">
        <v>3</v>
      </c>
      <c r="D12" s="45">
        <v>36.36</v>
      </c>
      <c r="E12" s="45">
        <v>36.36</v>
      </c>
      <c r="F12" s="45">
        <v>36.36</v>
      </c>
      <c r="G12" s="45">
        <v>36.36</v>
      </c>
      <c r="H12" s="45">
        <v>36.36</v>
      </c>
      <c r="I12" s="46">
        <f t="shared" si="0"/>
        <v>181.8</v>
      </c>
      <c r="J12" s="5">
        <v>436.24291159592588</v>
      </c>
      <c r="K12" s="14">
        <f t="shared" si="1"/>
        <v>79308.961328139325</v>
      </c>
    </row>
    <row r="13" spans="1:11" x14ac:dyDescent="0.25">
      <c r="A13" s="23">
        <v>8</v>
      </c>
      <c r="B13" s="47" t="s">
        <v>26</v>
      </c>
      <c r="C13" s="44" t="s">
        <v>3</v>
      </c>
      <c r="D13" s="45">
        <v>36.36</v>
      </c>
      <c r="E13" s="45">
        <f>+D13</f>
        <v>36.36</v>
      </c>
      <c r="F13" s="45">
        <f>+D13</f>
        <v>36.36</v>
      </c>
      <c r="G13" s="45">
        <f>+D13</f>
        <v>36.36</v>
      </c>
      <c r="H13" s="45">
        <f>+D13</f>
        <v>36.36</v>
      </c>
      <c r="I13" s="46">
        <f>SUM(E13:H13)</f>
        <v>145.44</v>
      </c>
      <c r="J13" s="5">
        <v>186.9612478268254</v>
      </c>
      <c r="K13" s="14">
        <f t="shared" si="1"/>
        <v>27191.643883933484</v>
      </c>
    </row>
    <row r="14" spans="1:11" x14ac:dyDescent="0.25">
      <c r="A14" s="23">
        <v>9</v>
      </c>
      <c r="B14" s="47" t="s">
        <v>27</v>
      </c>
      <c r="C14" s="44" t="s">
        <v>3</v>
      </c>
      <c r="D14" s="45">
        <v>36.36</v>
      </c>
      <c r="E14" s="45">
        <v>36.36</v>
      </c>
      <c r="F14" s="45">
        <v>36.36</v>
      </c>
      <c r="G14" s="45">
        <f>+D14</f>
        <v>36.36</v>
      </c>
      <c r="H14" s="45">
        <f>+D14</f>
        <v>36.36</v>
      </c>
      <c r="I14" s="46">
        <f>SUM(E14:H14)</f>
        <v>145.44</v>
      </c>
      <c r="J14" s="5">
        <v>802.68695733650361</v>
      </c>
      <c r="K14" s="14">
        <f t="shared" si="1"/>
        <v>116742.79107502109</v>
      </c>
    </row>
    <row r="15" spans="1:11" x14ac:dyDescent="0.25">
      <c r="A15" s="23">
        <v>10</v>
      </c>
      <c r="B15" s="47" t="s">
        <v>28</v>
      </c>
      <c r="C15" s="44" t="s">
        <v>3</v>
      </c>
      <c r="D15" s="45">
        <v>36.36</v>
      </c>
      <c r="E15" s="45">
        <f>+D15</f>
        <v>36.36</v>
      </c>
      <c r="F15" s="45">
        <f>+D15</f>
        <v>36.36</v>
      </c>
      <c r="G15" s="45">
        <f>+D15</f>
        <v>36.36</v>
      </c>
      <c r="H15" s="45">
        <f>+D15</f>
        <v>36.36</v>
      </c>
      <c r="I15" s="46">
        <f>SUM(E15:H15)</f>
        <v>145.44</v>
      </c>
      <c r="J15" s="5">
        <v>344.00869600135866</v>
      </c>
      <c r="K15" s="14">
        <f t="shared" si="1"/>
        <v>50032.624746437599</v>
      </c>
    </row>
    <row r="16" spans="1:11" x14ac:dyDescent="0.25">
      <c r="A16" s="23">
        <v>11</v>
      </c>
      <c r="B16" s="43" t="s">
        <v>29</v>
      </c>
      <c r="C16" s="44" t="s">
        <v>3</v>
      </c>
      <c r="D16" s="45">
        <v>7.18</v>
      </c>
      <c r="E16" s="45">
        <f>+D16</f>
        <v>7.18</v>
      </c>
      <c r="F16" s="45">
        <f t="shared" ref="F16:F33" si="2">+D16</f>
        <v>7.18</v>
      </c>
      <c r="G16" s="45">
        <f t="shared" ref="G16:G33" si="3">+D16</f>
        <v>7.18</v>
      </c>
      <c r="H16" s="45">
        <f t="shared" ref="H16:H33" si="4">+D16</f>
        <v>7.18</v>
      </c>
      <c r="I16" s="46">
        <f>SUM(E16:H16)</f>
        <v>28.72</v>
      </c>
      <c r="J16" s="5">
        <v>2293.391306675725</v>
      </c>
      <c r="K16" s="14">
        <f t="shared" si="1"/>
        <v>65866.198327726815</v>
      </c>
    </row>
    <row r="17" spans="1:11" x14ac:dyDescent="0.25">
      <c r="A17" s="23">
        <v>12</v>
      </c>
      <c r="B17" s="43" t="s">
        <v>30</v>
      </c>
      <c r="C17" s="44"/>
      <c r="D17" s="45"/>
      <c r="E17" s="45"/>
      <c r="F17" s="45"/>
      <c r="G17" s="45"/>
      <c r="H17" s="45"/>
      <c r="I17" s="46"/>
      <c r="J17" s="5"/>
      <c r="K17" s="14"/>
    </row>
    <row r="18" spans="1:11" x14ac:dyDescent="0.25">
      <c r="A18" s="23">
        <v>13</v>
      </c>
      <c r="B18" s="43" t="s">
        <v>31</v>
      </c>
      <c r="C18" s="44" t="s">
        <v>3</v>
      </c>
      <c r="D18" s="45">
        <v>15.21</v>
      </c>
      <c r="E18" s="45">
        <v>15.21</v>
      </c>
      <c r="F18" s="45">
        <f t="shared" si="2"/>
        <v>15.21</v>
      </c>
      <c r="G18" s="45">
        <f t="shared" si="3"/>
        <v>15.21</v>
      </c>
      <c r="H18" s="45">
        <f t="shared" si="4"/>
        <v>15.21</v>
      </c>
      <c r="I18" s="46">
        <f t="shared" ref="I18:I24" si="5">SUM(E18:H18)</f>
        <v>60.84</v>
      </c>
      <c r="J18" s="5">
        <v>598.27599304584123</v>
      </c>
      <c r="K18" s="14">
        <f t="shared" si="1"/>
        <v>36399.111416908985</v>
      </c>
    </row>
    <row r="19" spans="1:11" x14ac:dyDescent="0.25">
      <c r="A19" s="23">
        <v>14</v>
      </c>
      <c r="B19" s="43" t="s">
        <v>51</v>
      </c>
      <c r="C19" s="44" t="s">
        <v>3</v>
      </c>
      <c r="D19" s="45">
        <f>+D18</f>
        <v>15.21</v>
      </c>
      <c r="E19" s="45">
        <f>+D19</f>
        <v>15.21</v>
      </c>
      <c r="F19" s="45">
        <f t="shared" si="2"/>
        <v>15.21</v>
      </c>
      <c r="G19" s="45">
        <f t="shared" si="3"/>
        <v>15.21</v>
      </c>
      <c r="H19" s="45">
        <f t="shared" si="4"/>
        <v>15.21</v>
      </c>
      <c r="I19" s="46">
        <f t="shared" si="5"/>
        <v>60.84</v>
      </c>
      <c r="J19" s="5">
        <v>897.41398956876174</v>
      </c>
      <c r="K19" s="14">
        <f t="shared" si="1"/>
        <v>54598.66712536347</v>
      </c>
    </row>
    <row r="20" spans="1:11" x14ac:dyDescent="0.25">
      <c r="A20" s="23">
        <v>15</v>
      </c>
      <c r="B20" s="43" t="s">
        <v>32</v>
      </c>
      <c r="C20" s="44" t="s">
        <v>2</v>
      </c>
      <c r="D20" s="45">
        <v>0.26</v>
      </c>
      <c r="E20" s="45">
        <f>+D20</f>
        <v>0.26</v>
      </c>
      <c r="F20" s="45">
        <f t="shared" si="2"/>
        <v>0.26</v>
      </c>
      <c r="G20" s="45">
        <f t="shared" si="3"/>
        <v>0.26</v>
      </c>
      <c r="H20" s="45">
        <f t="shared" si="4"/>
        <v>0.26</v>
      </c>
      <c r="I20" s="46">
        <f t="shared" si="5"/>
        <v>1.04</v>
      </c>
      <c r="J20" s="5">
        <v>20839.947091096805</v>
      </c>
      <c r="K20" s="14">
        <f t="shared" si="1"/>
        <v>21673.544974740678</v>
      </c>
    </row>
    <row r="21" spans="1:11" x14ac:dyDescent="0.25">
      <c r="A21" s="23">
        <v>16</v>
      </c>
      <c r="B21" s="43" t="s">
        <v>33</v>
      </c>
      <c r="C21" s="44" t="s">
        <v>3</v>
      </c>
      <c r="D21" s="45">
        <f>+D18</f>
        <v>15.21</v>
      </c>
      <c r="E21" s="45">
        <v>15.21</v>
      </c>
      <c r="F21" s="45">
        <v>15.21</v>
      </c>
      <c r="G21" s="45">
        <v>15.21</v>
      </c>
      <c r="H21" s="45">
        <v>15.21</v>
      </c>
      <c r="I21" s="46">
        <f t="shared" si="5"/>
        <v>60.84</v>
      </c>
      <c r="J21" s="5">
        <v>747.8449913073016</v>
      </c>
      <c r="K21" s="14">
        <f t="shared" si="1"/>
        <v>45498.889271136235</v>
      </c>
    </row>
    <row r="22" spans="1:11" x14ac:dyDescent="0.25">
      <c r="A22" s="23">
        <v>17</v>
      </c>
      <c r="B22" s="43" t="s">
        <v>34</v>
      </c>
      <c r="C22" s="44" t="s">
        <v>3</v>
      </c>
      <c r="D22" s="45">
        <v>5.85</v>
      </c>
      <c r="E22" s="45">
        <f>+D22</f>
        <v>5.85</v>
      </c>
      <c r="F22" s="45">
        <f t="shared" si="2"/>
        <v>5.85</v>
      </c>
      <c r="G22" s="45">
        <f t="shared" si="3"/>
        <v>5.85</v>
      </c>
      <c r="H22" s="45">
        <f t="shared" si="4"/>
        <v>5.85</v>
      </c>
      <c r="I22" s="46">
        <f t="shared" si="5"/>
        <v>23.4</v>
      </c>
      <c r="J22" s="5">
        <v>747.8449913073016</v>
      </c>
      <c r="K22" s="14">
        <f t="shared" si="1"/>
        <v>17499.572796590855</v>
      </c>
    </row>
    <row r="23" spans="1:11" x14ac:dyDescent="0.25">
      <c r="A23" s="23">
        <v>18</v>
      </c>
      <c r="B23" s="43" t="s">
        <v>35</v>
      </c>
      <c r="C23" s="44" t="s">
        <v>3</v>
      </c>
      <c r="D23" s="45">
        <v>15.21</v>
      </c>
      <c r="E23" s="45">
        <f>+D23</f>
        <v>15.21</v>
      </c>
      <c r="F23" s="45">
        <f t="shared" si="2"/>
        <v>15.21</v>
      </c>
      <c r="G23" s="45">
        <f t="shared" si="3"/>
        <v>15.21</v>
      </c>
      <c r="H23" s="45">
        <v>15.21</v>
      </c>
      <c r="I23" s="46">
        <f t="shared" si="5"/>
        <v>60.84</v>
      </c>
      <c r="J23" s="5">
        <v>598.27599304584123</v>
      </c>
      <c r="K23" s="14">
        <f t="shared" si="1"/>
        <v>36399.111416908985</v>
      </c>
    </row>
    <row r="24" spans="1:11" x14ac:dyDescent="0.25">
      <c r="A24" s="23">
        <v>19</v>
      </c>
      <c r="B24" s="43" t="s">
        <v>36</v>
      </c>
      <c r="C24" s="44" t="s">
        <v>9</v>
      </c>
      <c r="D24" s="45">
        <v>1</v>
      </c>
      <c r="E24" s="45">
        <f>+D24</f>
        <v>1</v>
      </c>
      <c r="F24" s="45">
        <f t="shared" si="2"/>
        <v>1</v>
      </c>
      <c r="G24" s="45">
        <f t="shared" si="3"/>
        <v>1</v>
      </c>
      <c r="H24" s="45">
        <f t="shared" si="4"/>
        <v>1</v>
      </c>
      <c r="I24" s="46">
        <f t="shared" si="5"/>
        <v>4</v>
      </c>
      <c r="J24" s="5">
        <v>17055.487410383328</v>
      </c>
      <c r="K24" s="14">
        <f t="shared" si="1"/>
        <v>68221.949641533312</v>
      </c>
    </row>
    <row r="25" spans="1:11" x14ac:dyDescent="0.25">
      <c r="A25" s="23">
        <v>20</v>
      </c>
      <c r="B25" s="43" t="s">
        <v>37</v>
      </c>
      <c r="C25" s="44"/>
      <c r="D25" s="45"/>
      <c r="E25" s="45"/>
      <c r="F25" s="45"/>
      <c r="G25" s="45"/>
      <c r="H25" s="45"/>
      <c r="I25" s="46"/>
      <c r="J25" s="5"/>
      <c r="K25" s="14"/>
    </row>
    <row r="26" spans="1:11" x14ac:dyDescent="0.25">
      <c r="A26" s="23">
        <v>21</v>
      </c>
      <c r="B26" s="43" t="s">
        <v>38</v>
      </c>
      <c r="C26" s="44" t="s">
        <v>9</v>
      </c>
      <c r="D26" s="45">
        <v>1</v>
      </c>
      <c r="E26" s="45">
        <f>+D26</f>
        <v>1</v>
      </c>
      <c r="F26" s="45">
        <f t="shared" si="2"/>
        <v>1</v>
      </c>
      <c r="G26" s="45">
        <f t="shared" si="3"/>
        <v>1</v>
      </c>
      <c r="H26" s="45">
        <f t="shared" si="4"/>
        <v>1</v>
      </c>
      <c r="I26" s="46">
        <v>5</v>
      </c>
      <c r="J26" s="5">
        <v>3553.22654382986</v>
      </c>
      <c r="K26" s="14">
        <f t="shared" si="1"/>
        <v>17766.1327191493</v>
      </c>
    </row>
    <row r="27" spans="1:11" x14ac:dyDescent="0.25">
      <c r="A27" s="23">
        <v>22</v>
      </c>
      <c r="B27" s="43" t="s">
        <v>39</v>
      </c>
      <c r="C27" s="44" t="s">
        <v>9</v>
      </c>
      <c r="D27" s="45">
        <v>1</v>
      </c>
      <c r="E27" s="45">
        <f>+D27</f>
        <v>1</v>
      </c>
      <c r="F27" s="45">
        <f t="shared" si="2"/>
        <v>1</v>
      </c>
      <c r="G27" s="45">
        <f t="shared" si="3"/>
        <v>1</v>
      </c>
      <c r="H27" s="45">
        <f t="shared" si="4"/>
        <v>1</v>
      </c>
      <c r="I27" s="46">
        <v>5</v>
      </c>
      <c r="J27" s="5">
        <v>6395.807778893748</v>
      </c>
      <c r="K27" s="14">
        <f t="shared" si="1"/>
        <v>31979.03889446874</v>
      </c>
    </row>
    <row r="28" spans="1:11" x14ac:dyDescent="0.25">
      <c r="A28" s="23">
        <v>23</v>
      </c>
      <c r="B28" s="43" t="s">
        <v>40</v>
      </c>
      <c r="C28" s="44"/>
      <c r="D28" s="48"/>
      <c r="E28" s="48"/>
      <c r="F28" s="48">
        <f t="shared" si="2"/>
        <v>0</v>
      </c>
      <c r="G28" s="48">
        <f t="shared" si="3"/>
        <v>0</v>
      </c>
      <c r="H28" s="48">
        <f t="shared" si="4"/>
        <v>0</v>
      </c>
      <c r="I28" s="46"/>
      <c r="J28" s="5"/>
      <c r="K28" s="14">
        <f t="shared" si="1"/>
        <v>0</v>
      </c>
    </row>
    <row r="29" spans="1:11" ht="24.75" customHeight="1" x14ac:dyDescent="0.25">
      <c r="A29" s="23">
        <v>24</v>
      </c>
      <c r="B29" s="49" t="s">
        <v>41</v>
      </c>
      <c r="C29" s="44" t="s">
        <v>1</v>
      </c>
      <c r="D29" s="45">
        <v>1</v>
      </c>
      <c r="E29" s="45">
        <f>+D29</f>
        <v>1</v>
      </c>
      <c r="F29" s="45">
        <f t="shared" si="2"/>
        <v>1</v>
      </c>
      <c r="G29" s="45">
        <f t="shared" si="3"/>
        <v>1</v>
      </c>
      <c r="H29" s="45">
        <f t="shared" si="4"/>
        <v>1</v>
      </c>
      <c r="I29" s="46">
        <v>5</v>
      </c>
      <c r="J29" s="5">
        <v>4263.871852595832</v>
      </c>
      <c r="K29" s="14">
        <f t="shared" si="1"/>
        <v>21319.35926297916</v>
      </c>
    </row>
    <row r="30" spans="1:11" x14ac:dyDescent="0.25">
      <c r="A30" s="23">
        <v>25</v>
      </c>
      <c r="B30" s="43" t="s">
        <v>42</v>
      </c>
      <c r="C30" s="44"/>
      <c r="D30" s="45"/>
      <c r="E30" s="45"/>
      <c r="F30" s="45"/>
      <c r="G30" s="45"/>
      <c r="H30" s="45"/>
      <c r="I30" s="46"/>
      <c r="J30" s="5"/>
      <c r="K30" s="14">
        <f t="shared" si="1"/>
        <v>0</v>
      </c>
    </row>
    <row r="31" spans="1:11" x14ac:dyDescent="0.25">
      <c r="A31" s="23">
        <v>26</v>
      </c>
      <c r="B31" s="43" t="s">
        <v>43</v>
      </c>
      <c r="C31" s="44" t="s">
        <v>3</v>
      </c>
      <c r="D31" s="45">
        <f>+D12</f>
        <v>36.36</v>
      </c>
      <c r="E31" s="45">
        <f>+D31</f>
        <v>36.36</v>
      </c>
      <c r="F31" s="45">
        <f t="shared" si="2"/>
        <v>36.36</v>
      </c>
      <c r="G31" s="45">
        <f t="shared" si="3"/>
        <v>36.36</v>
      </c>
      <c r="H31" s="45">
        <f t="shared" si="4"/>
        <v>36.36</v>
      </c>
      <c r="I31" s="46">
        <f>SUM(E31:H31)</f>
        <v>145.44</v>
      </c>
      <c r="J31" s="5">
        <v>249.28166376910053</v>
      </c>
      <c r="K31" s="14">
        <f t="shared" si="1"/>
        <v>36255.525178577984</v>
      </c>
    </row>
    <row r="32" spans="1:11" x14ac:dyDescent="0.25">
      <c r="A32" s="23">
        <v>27</v>
      </c>
      <c r="B32" s="43" t="s">
        <v>44</v>
      </c>
      <c r="C32" s="44" t="s">
        <v>3</v>
      </c>
      <c r="D32" s="45">
        <f>+D14</f>
        <v>36.36</v>
      </c>
      <c r="E32" s="45">
        <f>+D32</f>
        <v>36.36</v>
      </c>
      <c r="F32" s="45">
        <f t="shared" si="2"/>
        <v>36.36</v>
      </c>
      <c r="G32" s="45">
        <f t="shared" si="3"/>
        <v>36.36</v>
      </c>
      <c r="H32" s="45">
        <f t="shared" si="4"/>
        <v>36.36</v>
      </c>
      <c r="I32" s="46">
        <f>SUM(E32:H32)</f>
        <v>145.44</v>
      </c>
      <c r="J32" s="5">
        <v>249.28166376910053</v>
      </c>
      <c r="K32" s="14">
        <f t="shared" si="1"/>
        <v>36255.525178577984</v>
      </c>
    </row>
    <row r="33" spans="1:11" x14ac:dyDescent="0.25">
      <c r="A33" s="23">
        <v>28</v>
      </c>
      <c r="B33" s="43" t="s">
        <v>45</v>
      </c>
      <c r="C33" s="44" t="s">
        <v>3</v>
      </c>
      <c r="D33" s="45">
        <v>9.1999999999999993</v>
      </c>
      <c r="E33" s="45">
        <f>+D33</f>
        <v>9.1999999999999993</v>
      </c>
      <c r="F33" s="45">
        <f t="shared" si="2"/>
        <v>9.1999999999999993</v>
      </c>
      <c r="G33" s="45">
        <f t="shared" si="3"/>
        <v>9.1999999999999993</v>
      </c>
      <c r="H33" s="45">
        <f t="shared" si="4"/>
        <v>9.1999999999999993</v>
      </c>
      <c r="I33" s="46">
        <f>SUM(E33:H33)</f>
        <v>36.799999999999997</v>
      </c>
      <c r="J33" s="5">
        <v>373.9224956536508</v>
      </c>
      <c r="K33" s="14">
        <f t="shared" si="1"/>
        <v>13760.347840054348</v>
      </c>
    </row>
    <row r="34" spans="1:11" ht="15.75" thickBot="1" x14ac:dyDescent="0.3">
      <c r="A34" s="23">
        <v>29</v>
      </c>
      <c r="B34" s="25" t="s">
        <v>46</v>
      </c>
      <c r="C34" s="23">
        <v>1</v>
      </c>
      <c r="D34" s="24">
        <v>75000</v>
      </c>
      <c r="E34" s="24"/>
      <c r="F34" s="24"/>
      <c r="G34" s="24"/>
      <c r="H34" s="24"/>
      <c r="I34" s="40"/>
      <c r="J34" s="41">
        <f>C34*D34</f>
        <v>75000</v>
      </c>
      <c r="K34" s="37">
        <f>J34</f>
        <v>75000</v>
      </c>
    </row>
    <row r="35" spans="1:11" ht="15.75" thickBot="1" x14ac:dyDescent="0.3">
      <c r="B35" s="6"/>
      <c r="C35" s="6"/>
      <c r="D35" s="20"/>
      <c r="E35" s="6"/>
      <c r="F35" s="6"/>
    </row>
    <row r="36" spans="1:11" ht="15.75" thickBot="1" x14ac:dyDescent="0.3">
      <c r="B36" s="6"/>
      <c r="C36" s="6"/>
      <c r="D36" s="6"/>
      <c r="E36" s="6"/>
      <c r="F36" s="6"/>
      <c r="K36" s="42">
        <f>SUM(K4:K35)</f>
        <v>1136371.6270684567</v>
      </c>
    </row>
    <row r="37" spans="1:11" x14ac:dyDescent="0.25">
      <c r="B37" s="6"/>
      <c r="C37" s="6"/>
      <c r="D37" s="6"/>
      <c r="E37" s="6"/>
      <c r="F37" s="6"/>
      <c r="K37" s="50"/>
    </row>
    <row r="38" spans="1:11" x14ac:dyDescent="0.25">
      <c r="B38" s="6"/>
      <c r="C38" s="6"/>
      <c r="D38" s="6"/>
      <c r="E38" s="6"/>
      <c r="F38" s="6"/>
      <c r="K38" s="50"/>
    </row>
    <row r="39" spans="1:11" x14ac:dyDescent="0.25">
      <c r="B39" s="6"/>
      <c r="C39" s="6"/>
      <c r="D39" s="6"/>
      <c r="E39" s="6"/>
      <c r="F39" s="6"/>
      <c r="K39" s="50"/>
    </row>
    <row r="40" spans="1:11" x14ac:dyDescent="0.25">
      <c r="B40" s="6"/>
      <c r="C40" s="6"/>
      <c r="D40" s="6"/>
      <c r="E40" s="6"/>
      <c r="F40" s="6"/>
      <c r="K40" s="50"/>
    </row>
    <row r="41" spans="1:11" x14ac:dyDescent="0.25">
      <c r="B41" s="6"/>
      <c r="C41" s="6"/>
      <c r="D41" s="6"/>
      <c r="E41" s="6"/>
      <c r="F41" s="6"/>
      <c r="K41" s="50"/>
    </row>
    <row r="42" spans="1:11" x14ac:dyDescent="0.25">
      <c r="B42" s="6"/>
      <c r="C42" s="6"/>
      <c r="D42" s="6"/>
      <c r="E42" s="6"/>
      <c r="F42" s="6"/>
      <c r="K42" s="50"/>
    </row>
    <row r="43" spans="1:11" x14ac:dyDescent="0.25">
      <c r="B43" s="6"/>
      <c r="C43" s="6"/>
      <c r="D43" s="6"/>
      <c r="E43" s="6"/>
      <c r="F43" s="6"/>
      <c r="K43" s="50"/>
    </row>
    <row r="44" spans="1:11" ht="15.75" thickBot="1" x14ac:dyDescent="0.3">
      <c r="B44" s="6"/>
      <c r="C44" s="6"/>
      <c r="D44" s="6"/>
      <c r="E44" s="6"/>
      <c r="F44" s="6"/>
      <c r="K44" s="50"/>
    </row>
    <row r="45" spans="1:11" ht="15.75" thickBot="1" x14ac:dyDescent="0.3">
      <c r="B45" s="39" t="s">
        <v>48</v>
      </c>
      <c r="C45" s="6"/>
      <c r="D45" s="6"/>
      <c r="E45" s="6"/>
      <c r="F45" s="6"/>
    </row>
    <row r="46" spans="1:11" ht="3.75" customHeight="1" x14ac:dyDescent="0.25">
      <c r="B46" s="20"/>
      <c r="C46" s="6"/>
      <c r="D46" s="6"/>
      <c r="E46" s="6"/>
      <c r="F46" s="6"/>
    </row>
    <row r="47" spans="1:11" x14ac:dyDescent="0.25">
      <c r="B47" s="20" t="s">
        <v>49</v>
      </c>
      <c r="C47" s="6"/>
      <c r="D47" s="6"/>
      <c r="E47" s="6"/>
      <c r="F47" s="6"/>
    </row>
    <row r="48" spans="1:11" ht="15.75" thickBot="1" x14ac:dyDescent="0.3"/>
    <row r="49" spans="2:8" x14ac:dyDescent="0.25">
      <c r="B49" s="3" t="s">
        <v>4</v>
      </c>
      <c r="C49" s="26">
        <v>9.1</v>
      </c>
      <c r="D49" s="4"/>
      <c r="E49" s="29" t="s">
        <v>3</v>
      </c>
      <c r="F49" s="4">
        <v>250</v>
      </c>
      <c r="G49" s="18">
        <v>2395</v>
      </c>
      <c r="H49" s="13">
        <f>F49*G49</f>
        <v>598750</v>
      </c>
    </row>
    <row r="50" spans="2:8" x14ac:dyDescent="0.25">
      <c r="B50" s="5" t="s">
        <v>5</v>
      </c>
      <c r="C50" s="27">
        <v>9.1999999999999993</v>
      </c>
      <c r="D50" s="2"/>
      <c r="E50" s="30" t="s">
        <v>3</v>
      </c>
      <c r="F50" s="2">
        <v>1000</v>
      </c>
      <c r="G50" s="7">
        <v>1646</v>
      </c>
      <c r="H50" s="14">
        <f>F50*G50</f>
        <v>1646000</v>
      </c>
    </row>
    <row r="51" spans="2:8" x14ac:dyDescent="0.25">
      <c r="B51" s="5" t="s">
        <v>6</v>
      </c>
      <c r="C51" s="27">
        <v>9.3000000000000007</v>
      </c>
      <c r="D51" s="2"/>
      <c r="E51" s="30" t="s">
        <v>3</v>
      </c>
      <c r="F51" s="2">
        <v>416</v>
      </c>
      <c r="G51" s="7">
        <v>435</v>
      </c>
      <c r="H51" s="14">
        <f>F51*G51</f>
        <v>180960</v>
      </c>
    </row>
    <row r="52" spans="2:8" x14ac:dyDescent="0.25">
      <c r="B52" s="5" t="s">
        <v>7</v>
      </c>
      <c r="C52" s="27">
        <v>9.4</v>
      </c>
      <c r="D52" s="2"/>
      <c r="E52" s="30" t="s">
        <v>3</v>
      </c>
      <c r="F52" s="2">
        <v>80</v>
      </c>
      <c r="G52" s="7">
        <v>2395</v>
      </c>
      <c r="H52" s="14">
        <f>F52*G52</f>
        <v>191600</v>
      </c>
    </row>
    <row r="53" spans="2:8" ht="4.5" customHeight="1" x14ac:dyDescent="0.25">
      <c r="B53" s="5"/>
      <c r="C53" s="27"/>
      <c r="D53" s="2"/>
      <c r="E53" s="30"/>
      <c r="F53" s="2"/>
      <c r="G53" s="2"/>
      <c r="H53" s="15"/>
    </row>
    <row r="54" spans="2:8" ht="15.75" thickBot="1" x14ac:dyDescent="0.3">
      <c r="B54" s="16"/>
      <c r="C54" s="28"/>
      <c r="D54" s="17"/>
      <c r="E54" s="31"/>
      <c r="F54" s="17"/>
      <c r="G54" s="17"/>
      <c r="H54" s="19">
        <f>SUM(H49:H53)</f>
        <v>2617310</v>
      </c>
    </row>
    <row r="55" spans="2:8" ht="15.75" thickBot="1" x14ac:dyDescent="0.3">
      <c r="B55" s="6"/>
      <c r="C55" s="6"/>
      <c r="D55" s="34"/>
      <c r="E55" s="6"/>
      <c r="F55" s="6"/>
      <c r="G55" s="6"/>
      <c r="H55" s="8"/>
    </row>
    <row r="56" spans="2:8" x14ac:dyDescent="0.25">
      <c r="B56" s="35" t="s">
        <v>8</v>
      </c>
      <c r="C56" s="26"/>
      <c r="D56" s="4"/>
      <c r="E56" s="32" t="s">
        <v>9</v>
      </c>
      <c r="F56" s="11">
        <v>5</v>
      </c>
      <c r="G56" s="12">
        <v>455000</v>
      </c>
      <c r="H56" s="13">
        <f>F56*G56</f>
        <v>2275000</v>
      </c>
    </row>
    <row r="57" spans="2:8" x14ac:dyDescent="0.25">
      <c r="B57" s="36" t="s">
        <v>10</v>
      </c>
      <c r="C57" s="27"/>
      <c r="D57" s="2"/>
      <c r="E57" s="33" t="s">
        <v>9</v>
      </c>
      <c r="F57" s="9">
        <v>1</v>
      </c>
      <c r="G57" s="10">
        <v>50000</v>
      </c>
      <c r="H57" s="14">
        <f>F57*G57</f>
        <v>50000</v>
      </c>
    </row>
    <row r="58" spans="2:8" x14ac:dyDescent="0.25">
      <c r="B58" s="5" t="s">
        <v>14</v>
      </c>
      <c r="C58" s="27"/>
      <c r="D58" s="2"/>
      <c r="E58" s="30" t="s">
        <v>1</v>
      </c>
      <c r="F58" s="2">
        <v>1</v>
      </c>
      <c r="G58" s="10">
        <v>550000</v>
      </c>
      <c r="H58" s="14">
        <v>850000</v>
      </c>
    </row>
    <row r="59" spans="2:8" ht="3.75" customHeight="1" x14ac:dyDescent="0.25">
      <c r="B59" s="5"/>
      <c r="C59" s="27"/>
      <c r="D59" s="2"/>
      <c r="E59" s="30"/>
      <c r="F59" s="2"/>
      <c r="G59" s="2"/>
      <c r="H59" s="15"/>
    </row>
    <row r="60" spans="2:8" ht="15.75" thickBot="1" x14ac:dyDescent="0.3">
      <c r="B60" s="16"/>
      <c r="C60" s="28"/>
      <c r="D60" s="17"/>
      <c r="E60" s="31"/>
      <c r="F60" s="17"/>
      <c r="G60" s="17"/>
      <c r="H60" s="19">
        <f>SUM(H56:H59)</f>
        <v>3175000</v>
      </c>
    </row>
    <row r="61" spans="2:8" ht="15.75" thickBot="1" x14ac:dyDescent="0.3">
      <c r="D61" s="34"/>
    </row>
    <row r="62" spans="2:8" x14ac:dyDescent="0.25">
      <c r="B62" s="3" t="s">
        <v>11</v>
      </c>
      <c r="C62" s="4"/>
      <c r="D62" s="4"/>
      <c r="E62" s="4" t="s">
        <v>9</v>
      </c>
      <c r="F62" s="4">
        <v>1</v>
      </c>
      <c r="G62" s="18">
        <v>75000</v>
      </c>
      <c r="H62" s="13">
        <f>G62*F62</f>
        <v>75000</v>
      </c>
    </row>
    <row r="63" spans="2:8" x14ac:dyDescent="0.25">
      <c r="B63" s="5" t="s">
        <v>12</v>
      </c>
      <c r="C63" s="2"/>
      <c r="D63" s="2"/>
      <c r="E63" s="2"/>
      <c r="F63" s="2">
        <v>1</v>
      </c>
      <c r="G63" s="7"/>
      <c r="H63" s="14">
        <f>G63*F63</f>
        <v>0</v>
      </c>
    </row>
    <row r="64" spans="2:8" x14ac:dyDescent="0.25">
      <c r="B64" s="5" t="s">
        <v>13</v>
      </c>
      <c r="C64" s="2"/>
      <c r="D64" s="2"/>
      <c r="E64" s="2" t="s">
        <v>9</v>
      </c>
      <c r="F64" s="2">
        <v>1</v>
      </c>
      <c r="G64" s="7">
        <v>125000</v>
      </c>
      <c r="H64" s="14">
        <f>G64*F64</f>
        <v>125000</v>
      </c>
    </row>
    <row r="65" spans="2:8" x14ac:dyDescent="0.25">
      <c r="B65" s="5" t="s">
        <v>15</v>
      </c>
      <c r="C65" s="2"/>
      <c r="D65" s="2"/>
      <c r="E65" s="2" t="s">
        <v>1</v>
      </c>
      <c r="F65" s="2">
        <v>1</v>
      </c>
      <c r="G65" s="7"/>
      <c r="H65" s="14">
        <f>G65*F65</f>
        <v>0</v>
      </c>
    </row>
    <row r="66" spans="2:8" x14ac:dyDescent="0.25">
      <c r="B66" s="5" t="s">
        <v>16</v>
      </c>
      <c r="C66" s="2"/>
      <c r="D66" s="2"/>
      <c r="E66" s="2" t="s">
        <v>9</v>
      </c>
      <c r="F66" s="2">
        <v>1</v>
      </c>
      <c r="G66" s="7">
        <v>125000</v>
      </c>
      <c r="H66" s="14">
        <f>G66*F66</f>
        <v>125000</v>
      </c>
    </row>
    <row r="67" spans="2:8" x14ac:dyDescent="0.25">
      <c r="B67" s="5" t="s">
        <v>50</v>
      </c>
      <c r="C67" s="2"/>
      <c r="D67" s="2"/>
      <c r="E67" s="2" t="s">
        <v>1</v>
      </c>
      <c r="F67" s="2">
        <v>1</v>
      </c>
      <c r="G67" s="7"/>
      <c r="H67" s="14">
        <v>500000</v>
      </c>
    </row>
    <row r="68" spans="2:8" x14ac:dyDescent="0.25">
      <c r="B68" s="5" t="s">
        <v>47</v>
      </c>
      <c r="C68" s="2"/>
      <c r="D68" s="2"/>
      <c r="E68" s="2"/>
      <c r="F68" s="2">
        <v>1</v>
      </c>
      <c r="G68" s="7">
        <v>1500000</v>
      </c>
      <c r="H68" s="14">
        <v>1000000</v>
      </c>
    </row>
    <row r="69" spans="2:8" ht="3.75" customHeight="1" x14ac:dyDescent="0.25">
      <c r="B69" s="5"/>
      <c r="C69" s="2"/>
      <c r="D69" s="2"/>
      <c r="E69" s="2"/>
      <c r="F69" s="2"/>
      <c r="G69" s="2"/>
      <c r="H69" s="14"/>
    </row>
    <row r="70" spans="2:8" ht="15.75" thickBot="1" x14ac:dyDescent="0.3">
      <c r="B70" s="16"/>
      <c r="C70" s="17"/>
      <c r="D70" s="17"/>
      <c r="E70" s="17"/>
      <c r="F70" s="17"/>
      <c r="G70" s="17"/>
      <c r="H70" s="19">
        <f>SUM(H62:H68)</f>
        <v>1825000</v>
      </c>
    </row>
    <row r="71" spans="2:8" ht="15.75" thickBot="1" x14ac:dyDescent="0.3"/>
    <row r="72" spans="2:8" ht="15.75" thickBot="1" x14ac:dyDescent="0.3">
      <c r="H72" s="38">
        <f>H54+H60+H70</f>
        <v>7617310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67"/>
  <sheetViews>
    <sheetView topLeftCell="A38" zoomScale="99" zoomScaleNormal="99" workbookViewId="0">
      <selection activeCell="A38" sqref="A38"/>
    </sheetView>
  </sheetViews>
  <sheetFormatPr baseColWidth="10" defaultRowHeight="15" x14ac:dyDescent="0.25"/>
  <cols>
    <col min="2" max="2" width="48.5703125" customWidth="1"/>
    <col min="5" max="5" width="7" customWidth="1"/>
    <col min="7" max="7" width="8.5703125" customWidth="1"/>
    <col min="8" max="8" width="10.7109375" customWidth="1"/>
    <col min="10" max="10" width="11.7109375" bestFit="1" customWidth="1"/>
    <col min="11" max="11" width="18.85546875" customWidth="1"/>
  </cols>
  <sheetData>
    <row r="3" spans="1:11" x14ac:dyDescent="0.25">
      <c r="B3" s="1" t="s">
        <v>0</v>
      </c>
    </row>
    <row r="4" spans="1:11" ht="15.75" thickBot="1" x14ac:dyDescent="0.3"/>
    <row r="5" spans="1:11" x14ac:dyDescent="0.25">
      <c r="A5" s="63" t="s">
        <v>17</v>
      </c>
      <c r="B5" s="64" t="s">
        <v>18</v>
      </c>
      <c r="C5" s="65"/>
      <c r="D5" s="66"/>
      <c r="E5" s="66"/>
      <c r="F5" s="66"/>
      <c r="G5" s="66"/>
      <c r="H5" s="66"/>
      <c r="I5" s="67"/>
      <c r="J5" s="3"/>
      <c r="K5" s="13"/>
    </row>
    <row r="6" spans="1:11" x14ac:dyDescent="0.25">
      <c r="A6" s="21"/>
      <c r="B6" s="22"/>
      <c r="C6" s="23"/>
      <c r="D6" s="24"/>
      <c r="E6" s="24"/>
      <c r="F6" s="24"/>
      <c r="G6" s="24"/>
      <c r="H6" s="24"/>
      <c r="I6" s="53"/>
      <c r="J6" s="30"/>
      <c r="K6" s="57" t="s">
        <v>60</v>
      </c>
    </row>
    <row r="7" spans="1:11" x14ac:dyDescent="0.25">
      <c r="A7" s="21"/>
      <c r="B7" s="43" t="s">
        <v>54</v>
      </c>
      <c r="C7" s="23" t="s">
        <v>2</v>
      </c>
      <c r="D7" s="24">
        <v>0.54</v>
      </c>
      <c r="E7" s="24">
        <v>0.54</v>
      </c>
      <c r="F7" s="24">
        <v>0.54</v>
      </c>
      <c r="G7" s="24">
        <v>0.54</v>
      </c>
      <c r="H7" s="24">
        <v>0.54</v>
      </c>
      <c r="I7" s="53">
        <f>D7+E7+F7+G7</f>
        <v>2.16</v>
      </c>
      <c r="J7" s="75">
        <v>21588</v>
      </c>
      <c r="K7" s="14">
        <f>J7*I7</f>
        <v>46630.080000000002</v>
      </c>
    </row>
    <row r="8" spans="1:11" x14ac:dyDescent="0.25">
      <c r="A8" s="21"/>
      <c r="B8" s="43" t="s">
        <v>55</v>
      </c>
      <c r="C8" s="23" t="s">
        <v>2</v>
      </c>
      <c r="D8" s="24">
        <v>0.48</v>
      </c>
      <c r="E8" s="24">
        <v>0.48</v>
      </c>
      <c r="F8" s="24">
        <v>0.48</v>
      </c>
      <c r="G8" s="24">
        <v>0.48</v>
      </c>
      <c r="H8" s="24">
        <v>0.48</v>
      </c>
      <c r="I8" s="53">
        <f>D8+E8+F8+G8</f>
        <v>1.92</v>
      </c>
      <c r="J8" s="75">
        <v>42018</v>
      </c>
      <c r="K8" s="14">
        <f t="shared" ref="K8:K30" si="0">J8*I8</f>
        <v>80674.559999999998</v>
      </c>
    </row>
    <row r="9" spans="1:11" x14ac:dyDescent="0.25">
      <c r="A9" s="23">
        <v>1</v>
      </c>
      <c r="B9" s="43" t="s">
        <v>19</v>
      </c>
      <c r="C9" s="44" t="s">
        <v>2</v>
      </c>
      <c r="D9" s="45">
        <v>0.27</v>
      </c>
      <c r="E9" s="45">
        <v>0.27</v>
      </c>
      <c r="F9" s="45">
        <v>0.27</v>
      </c>
      <c r="G9" s="45">
        <v>0.27</v>
      </c>
      <c r="H9" s="45">
        <v>0.27</v>
      </c>
      <c r="I9" s="54">
        <f t="shared" ref="I9:I15" si="1">D9+E9+F9+G9+H9</f>
        <v>1.35</v>
      </c>
      <c r="J9" s="75">
        <v>41974</v>
      </c>
      <c r="K9" s="14">
        <f t="shared" si="0"/>
        <v>56664.9</v>
      </c>
    </row>
    <row r="10" spans="1:11" x14ac:dyDescent="0.25">
      <c r="A10" s="23">
        <v>2</v>
      </c>
      <c r="B10" s="43" t="s">
        <v>20</v>
      </c>
      <c r="C10" s="44" t="s">
        <v>2</v>
      </c>
      <c r="D10" s="45">
        <v>0.25</v>
      </c>
      <c r="E10" s="45">
        <v>0.25</v>
      </c>
      <c r="F10" s="45">
        <v>0.25</v>
      </c>
      <c r="G10" s="45">
        <v>0.25</v>
      </c>
      <c r="H10" s="45">
        <v>0.25</v>
      </c>
      <c r="I10" s="54">
        <f t="shared" si="1"/>
        <v>1.25</v>
      </c>
      <c r="J10" s="75">
        <v>41974</v>
      </c>
      <c r="K10" s="14">
        <f t="shared" si="0"/>
        <v>52467.5</v>
      </c>
    </row>
    <row r="11" spans="1:11" x14ac:dyDescent="0.25">
      <c r="A11" s="23">
        <v>3</v>
      </c>
      <c r="B11" s="43" t="s">
        <v>21</v>
      </c>
      <c r="C11" s="44" t="s">
        <v>2</v>
      </c>
      <c r="D11" s="45">
        <v>0.45</v>
      </c>
      <c r="E11" s="45">
        <v>0.45</v>
      </c>
      <c r="F11" s="45">
        <v>0.45</v>
      </c>
      <c r="G11" s="45">
        <v>0.45</v>
      </c>
      <c r="H11" s="45">
        <v>0.45</v>
      </c>
      <c r="I11" s="54">
        <f t="shared" si="1"/>
        <v>2.25</v>
      </c>
      <c r="J11" s="75">
        <v>41974</v>
      </c>
      <c r="K11" s="14">
        <f t="shared" si="0"/>
        <v>94441.5</v>
      </c>
    </row>
    <row r="12" spans="1:11" x14ac:dyDescent="0.25">
      <c r="A12" s="23">
        <v>4</v>
      </c>
      <c r="B12" s="43" t="s">
        <v>22</v>
      </c>
      <c r="C12" s="44" t="s">
        <v>2</v>
      </c>
      <c r="D12" s="45">
        <v>0.25</v>
      </c>
      <c r="E12" s="45">
        <f>+D12</f>
        <v>0.25</v>
      </c>
      <c r="F12" s="45">
        <f>+E12</f>
        <v>0.25</v>
      </c>
      <c r="G12" s="45">
        <f>+F12</f>
        <v>0.25</v>
      </c>
      <c r="H12" s="45">
        <f>+G12</f>
        <v>0.25</v>
      </c>
      <c r="I12" s="54">
        <f t="shared" si="1"/>
        <v>1.25</v>
      </c>
      <c r="J12" s="75">
        <v>41974</v>
      </c>
      <c r="K12" s="14">
        <f t="shared" si="0"/>
        <v>52467.5</v>
      </c>
    </row>
    <row r="13" spans="1:11" x14ac:dyDescent="0.25">
      <c r="A13" s="23">
        <v>5</v>
      </c>
      <c r="B13" s="43" t="s">
        <v>23</v>
      </c>
      <c r="C13" s="44" t="s">
        <v>3</v>
      </c>
      <c r="D13" s="45">
        <v>1.75</v>
      </c>
      <c r="E13" s="45">
        <v>1.75</v>
      </c>
      <c r="F13" s="45">
        <v>1.75</v>
      </c>
      <c r="G13" s="45">
        <v>1.75</v>
      </c>
      <c r="H13" s="45">
        <v>1.75</v>
      </c>
      <c r="I13" s="54">
        <f t="shared" si="1"/>
        <v>8.75</v>
      </c>
      <c r="J13" s="75">
        <v>538.13</v>
      </c>
      <c r="K13" s="14">
        <f t="shared" si="0"/>
        <v>4708.6374999999998</v>
      </c>
    </row>
    <row r="14" spans="1:11" x14ac:dyDescent="0.25">
      <c r="A14" s="23">
        <v>6</v>
      </c>
      <c r="B14" s="43" t="s">
        <v>24</v>
      </c>
      <c r="C14" s="44" t="s">
        <v>3</v>
      </c>
      <c r="D14" s="45">
        <v>36.36</v>
      </c>
      <c r="E14" s="45">
        <v>36.36</v>
      </c>
      <c r="F14" s="45">
        <v>36.36</v>
      </c>
      <c r="G14" s="45">
        <v>36.36</v>
      </c>
      <c r="H14" s="45">
        <v>36.36</v>
      </c>
      <c r="I14" s="54">
        <f t="shared" si="1"/>
        <v>181.8</v>
      </c>
      <c r="J14" s="75">
        <v>1602.2</v>
      </c>
      <c r="K14" s="14">
        <f t="shared" si="0"/>
        <v>291279.96000000002</v>
      </c>
    </row>
    <row r="15" spans="1:11" x14ac:dyDescent="0.25">
      <c r="A15" s="23">
        <v>7</v>
      </c>
      <c r="B15" s="47" t="s">
        <v>56</v>
      </c>
      <c r="C15" s="44" t="s">
        <v>3</v>
      </c>
      <c r="D15" s="45">
        <v>36.36</v>
      </c>
      <c r="E15" s="45">
        <v>36.36</v>
      </c>
      <c r="F15" s="45">
        <v>36.36</v>
      </c>
      <c r="G15" s="45">
        <v>36.36</v>
      </c>
      <c r="H15" s="45">
        <v>36.36</v>
      </c>
      <c r="I15" s="54">
        <f t="shared" si="1"/>
        <v>181.8</v>
      </c>
      <c r="J15" s="75">
        <v>554.82000000000005</v>
      </c>
      <c r="K15" s="14">
        <f t="shared" si="0"/>
        <v>100866.27600000001</v>
      </c>
    </row>
    <row r="16" spans="1:11" x14ac:dyDescent="0.25">
      <c r="A16" s="23">
        <v>9</v>
      </c>
      <c r="B16" s="47" t="s">
        <v>27</v>
      </c>
      <c r="C16" s="44" t="s">
        <v>3</v>
      </c>
      <c r="D16" s="45">
        <v>36.36</v>
      </c>
      <c r="E16" s="45">
        <v>36.36</v>
      </c>
      <c r="F16" s="45">
        <v>36.36</v>
      </c>
      <c r="G16" s="45">
        <f>+D16</f>
        <v>36.36</v>
      </c>
      <c r="H16" s="45">
        <f>+D16</f>
        <v>36.36</v>
      </c>
      <c r="I16" s="54">
        <f>SUM(E16:H16)</f>
        <v>145.44</v>
      </c>
      <c r="J16" s="75">
        <v>101.79</v>
      </c>
      <c r="K16" s="14">
        <f t="shared" si="0"/>
        <v>14804.337600000001</v>
      </c>
    </row>
    <row r="17" spans="1:11" x14ac:dyDescent="0.25">
      <c r="A17" s="23">
        <v>10</v>
      </c>
      <c r="B17" s="47" t="s">
        <v>28</v>
      </c>
      <c r="C17" s="44" t="s">
        <v>3</v>
      </c>
      <c r="D17" s="45">
        <v>36.36</v>
      </c>
      <c r="E17" s="45">
        <f>+D17</f>
        <v>36.36</v>
      </c>
      <c r="F17" s="45">
        <f>+D17</f>
        <v>36.36</v>
      </c>
      <c r="G17" s="45">
        <f>+D17</f>
        <v>36.36</v>
      </c>
      <c r="H17" s="45">
        <f>+D17</f>
        <v>36.36</v>
      </c>
      <c r="I17" s="54">
        <f>SUM(E17:H17)</f>
        <v>145.44</v>
      </c>
      <c r="J17" s="75"/>
      <c r="K17" s="14">
        <f t="shared" si="0"/>
        <v>0</v>
      </c>
    </row>
    <row r="18" spans="1:11" x14ac:dyDescent="0.25">
      <c r="A18" s="23">
        <v>12</v>
      </c>
      <c r="B18" s="43" t="s">
        <v>30</v>
      </c>
      <c r="C18" s="44"/>
      <c r="D18" s="45"/>
      <c r="E18" s="45"/>
      <c r="F18" s="45"/>
      <c r="G18" s="45"/>
      <c r="H18" s="45"/>
      <c r="I18" s="54"/>
      <c r="J18" s="75"/>
      <c r="K18" s="14"/>
    </row>
    <row r="19" spans="1:11" x14ac:dyDescent="0.25">
      <c r="A19" s="23">
        <v>13</v>
      </c>
      <c r="B19" s="43" t="s">
        <v>57</v>
      </c>
      <c r="C19" s="44" t="s">
        <v>3</v>
      </c>
      <c r="D19" s="45">
        <v>15.21</v>
      </c>
      <c r="E19" s="45">
        <v>15.21</v>
      </c>
      <c r="F19" s="45">
        <f t="shared" ref="F19:F34" si="2">+D19</f>
        <v>15.21</v>
      </c>
      <c r="G19" s="45">
        <f t="shared" ref="G19:G34" si="3">+D19</f>
        <v>15.21</v>
      </c>
      <c r="H19" s="45">
        <f t="shared" ref="H19:H34" si="4">+D19</f>
        <v>15.21</v>
      </c>
      <c r="I19" s="54">
        <f t="shared" ref="I19:I22" si="5">SUM(E19:H19)</f>
        <v>60.84</v>
      </c>
      <c r="J19" s="75">
        <v>5658.77</v>
      </c>
      <c r="K19" s="14">
        <f t="shared" si="0"/>
        <v>344279.56680000003</v>
      </c>
    </row>
    <row r="20" spans="1:11" x14ac:dyDescent="0.25">
      <c r="A20" s="23">
        <v>17</v>
      </c>
      <c r="B20" s="43" t="s">
        <v>34</v>
      </c>
      <c r="C20" s="44" t="s">
        <v>3</v>
      </c>
      <c r="D20" s="45">
        <v>5.85</v>
      </c>
      <c r="E20" s="45">
        <f>+D20</f>
        <v>5.85</v>
      </c>
      <c r="F20" s="45">
        <f t="shared" si="2"/>
        <v>5.85</v>
      </c>
      <c r="G20" s="45">
        <f t="shared" si="3"/>
        <v>5.85</v>
      </c>
      <c r="H20" s="45">
        <f t="shared" si="4"/>
        <v>5.85</v>
      </c>
      <c r="I20" s="54">
        <f t="shared" si="5"/>
        <v>23.4</v>
      </c>
      <c r="J20" s="75">
        <v>611.22</v>
      </c>
      <c r="K20" s="14">
        <f t="shared" si="0"/>
        <v>14302.547999999999</v>
      </c>
    </row>
    <row r="21" spans="1:11" x14ac:dyDescent="0.25">
      <c r="A21" s="23">
        <v>18</v>
      </c>
      <c r="B21" s="43" t="s">
        <v>58</v>
      </c>
      <c r="C21" s="44" t="s">
        <v>3</v>
      </c>
      <c r="D21" s="45">
        <v>15.21</v>
      </c>
      <c r="E21" s="45">
        <f>+D21</f>
        <v>15.21</v>
      </c>
      <c r="F21" s="45">
        <f t="shared" si="2"/>
        <v>15.21</v>
      </c>
      <c r="G21" s="45">
        <f t="shared" si="3"/>
        <v>15.21</v>
      </c>
      <c r="H21" s="45">
        <v>15.21</v>
      </c>
      <c r="I21" s="54">
        <f t="shared" si="5"/>
        <v>60.84</v>
      </c>
      <c r="J21" s="75">
        <v>813.67</v>
      </c>
      <c r="K21" s="14">
        <f t="shared" si="0"/>
        <v>49503.682800000002</v>
      </c>
    </row>
    <row r="22" spans="1:11" x14ac:dyDescent="0.25">
      <c r="A22" s="23">
        <v>19</v>
      </c>
      <c r="B22" s="43" t="s">
        <v>36</v>
      </c>
      <c r="C22" s="44" t="s">
        <v>9</v>
      </c>
      <c r="D22" s="45">
        <v>1</v>
      </c>
      <c r="E22" s="45">
        <f>+D22</f>
        <v>1</v>
      </c>
      <c r="F22" s="45">
        <f t="shared" si="2"/>
        <v>1</v>
      </c>
      <c r="G22" s="45">
        <f t="shared" si="3"/>
        <v>1</v>
      </c>
      <c r="H22" s="45">
        <f t="shared" si="4"/>
        <v>1</v>
      </c>
      <c r="I22" s="54">
        <f t="shared" si="5"/>
        <v>4</v>
      </c>
      <c r="J22" s="75">
        <v>19120</v>
      </c>
      <c r="K22" s="14">
        <f t="shared" si="0"/>
        <v>76480</v>
      </c>
    </row>
    <row r="23" spans="1:11" x14ac:dyDescent="0.25">
      <c r="A23" s="23">
        <v>20</v>
      </c>
      <c r="B23" s="43" t="s">
        <v>37</v>
      </c>
      <c r="C23" s="44"/>
      <c r="D23" s="45"/>
      <c r="E23" s="45"/>
      <c r="F23" s="45"/>
      <c r="G23" s="45"/>
      <c r="H23" s="45"/>
      <c r="I23" s="54"/>
      <c r="J23" s="75"/>
      <c r="K23" s="14"/>
    </row>
    <row r="24" spans="1:11" x14ac:dyDescent="0.25">
      <c r="A24" s="23">
        <v>21</v>
      </c>
      <c r="B24" s="43" t="s">
        <v>38</v>
      </c>
      <c r="C24" s="44" t="s">
        <v>9</v>
      </c>
      <c r="D24" s="45">
        <v>1</v>
      </c>
      <c r="E24" s="45">
        <f>+D24</f>
        <v>1</v>
      </c>
      <c r="F24" s="45">
        <f t="shared" si="2"/>
        <v>1</v>
      </c>
      <c r="G24" s="45">
        <f t="shared" si="3"/>
        <v>1</v>
      </c>
      <c r="H24" s="45">
        <f t="shared" si="4"/>
        <v>1</v>
      </c>
      <c r="I24" s="54">
        <v>5</v>
      </c>
      <c r="J24" s="75">
        <v>38570</v>
      </c>
      <c r="K24" s="14">
        <f t="shared" si="0"/>
        <v>192850</v>
      </c>
    </row>
    <row r="25" spans="1:11" x14ac:dyDescent="0.25">
      <c r="A25" s="23">
        <v>22</v>
      </c>
      <c r="B25" s="43" t="s">
        <v>39</v>
      </c>
      <c r="C25" s="44" t="s">
        <v>9</v>
      </c>
      <c r="D25" s="45">
        <v>1</v>
      </c>
      <c r="E25" s="45">
        <f>+D25</f>
        <v>1</v>
      </c>
      <c r="F25" s="45">
        <f t="shared" si="2"/>
        <v>1</v>
      </c>
      <c r="G25" s="45">
        <f t="shared" si="3"/>
        <v>1</v>
      </c>
      <c r="H25" s="45">
        <f t="shared" si="4"/>
        <v>1</v>
      </c>
      <c r="I25" s="54">
        <v>5</v>
      </c>
      <c r="J25" s="75">
        <v>57500</v>
      </c>
      <c r="K25" s="14">
        <f t="shared" si="0"/>
        <v>287500</v>
      </c>
    </row>
    <row r="26" spans="1:11" x14ac:dyDescent="0.25">
      <c r="A26" s="23">
        <v>23</v>
      </c>
      <c r="B26" s="43" t="s">
        <v>40</v>
      </c>
      <c r="C26" s="44"/>
      <c r="D26" s="48"/>
      <c r="E26" s="48"/>
      <c r="F26" s="48">
        <f t="shared" si="2"/>
        <v>0</v>
      </c>
      <c r="G26" s="48">
        <f t="shared" si="3"/>
        <v>0</v>
      </c>
      <c r="H26" s="48">
        <f t="shared" si="4"/>
        <v>0</v>
      </c>
      <c r="I26" s="54"/>
      <c r="J26" s="75"/>
      <c r="K26" s="14"/>
    </row>
    <row r="27" spans="1:11" ht="31.5" customHeight="1" x14ac:dyDescent="0.25">
      <c r="A27" s="23">
        <v>24</v>
      </c>
      <c r="B27" s="49" t="s">
        <v>41</v>
      </c>
      <c r="C27" s="44" t="s">
        <v>1</v>
      </c>
      <c r="D27" s="45">
        <v>1</v>
      </c>
      <c r="E27" s="45">
        <f>+D27</f>
        <v>1</v>
      </c>
      <c r="F27" s="45">
        <f t="shared" si="2"/>
        <v>1</v>
      </c>
      <c r="G27" s="45">
        <f t="shared" si="3"/>
        <v>1</v>
      </c>
      <c r="H27" s="45">
        <f t="shared" si="4"/>
        <v>1</v>
      </c>
      <c r="I27" s="54">
        <v>5</v>
      </c>
      <c r="J27" s="75">
        <v>58235.1</v>
      </c>
      <c r="K27" s="14">
        <f t="shared" si="0"/>
        <v>291175.5</v>
      </c>
    </row>
    <row r="28" spans="1:11" ht="17.25" customHeight="1" x14ac:dyDescent="0.25">
      <c r="A28" s="23"/>
      <c r="B28" s="43" t="s">
        <v>62</v>
      </c>
      <c r="C28" s="44"/>
      <c r="D28" s="45"/>
      <c r="E28" s="45"/>
      <c r="F28" s="45"/>
      <c r="G28" s="45"/>
      <c r="H28" s="45"/>
      <c r="I28" s="54"/>
      <c r="J28" s="75"/>
      <c r="K28" s="14"/>
    </row>
    <row r="29" spans="1:11" ht="17.25" customHeight="1" x14ac:dyDescent="0.25">
      <c r="A29" s="23">
        <v>25</v>
      </c>
      <c r="B29" s="49" t="s">
        <v>64</v>
      </c>
      <c r="C29" s="44" t="s">
        <v>1</v>
      </c>
      <c r="D29" s="45">
        <v>1</v>
      </c>
      <c r="E29" s="45"/>
      <c r="F29" s="45"/>
      <c r="G29" s="45"/>
      <c r="H29" s="45"/>
      <c r="I29" s="54">
        <v>1</v>
      </c>
      <c r="J29" s="75">
        <v>38500</v>
      </c>
      <c r="K29" s="14">
        <f t="shared" si="0"/>
        <v>38500</v>
      </c>
    </row>
    <row r="30" spans="1:11" ht="17.25" customHeight="1" x14ac:dyDescent="0.25">
      <c r="A30" s="23">
        <v>26</v>
      </c>
      <c r="B30" s="49" t="s">
        <v>63</v>
      </c>
      <c r="C30" s="44" t="s">
        <v>1</v>
      </c>
      <c r="D30" s="45">
        <v>1</v>
      </c>
      <c r="E30" s="45"/>
      <c r="F30" s="45"/>
      <c r="G30" s="45"/>
      <c r="H30" s="45"/>
      <c r="I30" s="54">
        <v>1</v>
      </c>
      <c r="J30" s="75">
        <v>185000</v>
      </c>
      <c r="K30" s="14">
        <f t="shared" si="0"/>
        <v>185000</v>
      </c>
    </row>
    <row r="31" spans="1:11" x14ac:dyDescent="0.25">
      <c r="A31" s="23">
        <v>25</v>
      </c>
      <c r="B31" s="43" t="s">
        <v>42</v>
      </c>
      <c r="C31" s="44"/>
      <c r="D31" s="45"/>
      <c r="E31" s="45"/>
      <c r="F31" s="45"/>
      <c r="G31" s="45"/>
      <c r="H31" s="45"/>
      <c r="I31" s="54"/>
      <c r="J31" s="75"/>
      <c r="K31" s="14"/>
    </row>
    <row r="32" spans="1:11" x14ac:dyDescent="0.25">
      <c r="A32" s="23">
        <v>26</v>
      </c>
      <c r="B32" s="43" t="s">
        <v>43</v>
      </c>
      <c r="C32" s="44" t="s">
        <v>3</v>
      </c>
      <c r="D32" s="45">
        <f>+D15</f>
        <v>36.36</v>
      </c>
      <c r="E32" s="45">
        <f>+D32</f>
        <v>36.36</v>
      </c>
      <c r="F32" s="45">
        <f t="shared" si="2"/>
        <v>36.36</v>
      </c>
      <c r="G32" s="45">
        <f t="shared" si="3"/>
        <v>36.36</v>
      </c>
      <c r="H32" s="45">
        <f t="shared" si="4"/>
        <v>36.36</v>
      </c>
      <c r="I32" s="54">
        <f>SUM(E32:H32)</f>
        <v>145.44</v>
      </c>
      <c r="J32" s="75">
        <v>458.53</v>
      </c>
      <c r="K32" s="14">
        <f t="shared" ref="K32:K34" si="6">J32*I32</f>
        <v>66688.603199999998</v>
      </c>
    </row>
    <row r="33" spans="1:11" x14ac:dyDescent="0.25">
      <c r="A33" s="23">
        <v>27</v>
      </c>
      <c r="B33" s="43" t="s">
        <v>44</v>
      </c>
      <c r="C33" s="44" t="s">
        <v>3</v>
      </c>
      <c r="D33" s="45">
        <f>+D16</f>
        <v>36.36</v>
      </c>
      <c r="E33" s="45">
        <f>+D33</f>
        <v>36.36</v>
      </c>
      <c r="F33" s="45">
        <f t="shared" si="2"/>
        <v>36.36</v>
      </c>
      <c r="G33" s="45">
        <f t="shared" si="3"/>
        <v>36.36</v>
      </c>
      <c r="H33" s="45">
        <f t="shared" si="4"/>
        <v>36.36</v>
      </c>
      <c r="I33" s="54">
        <f>SUM(E33:H33)</f>
        <v>145.44</v>
      </c>
      <c r="J33" s="75">
        <v>458.53</v>
      </c>
      <c r="K33" s="14">
        <f t="shared" si="6"/>
        <v>66688.603199999998</v>
      </c>
    </row>
    <row r="34" spans="1:11" x14ac:dyDescent="0.25">
      <c r="A34" s="23">
        <v>28</v>
      </c>
      <c r="B34" s="43" t="s">
        <v>45</v>
      </c>
      <c r="C34" s="44" t="s">
        <v>3</v>
      </c>
      <c r="D34" s="45">
        <v>9.1999999999999993</v>
      </c>
      <c r="E34" s="45">
        <f>+D34</f>
        <v>9.1999999999999993</v>
      </c>
      <c r="F34" s="45">
        <f t="shared" si="2"/>
        <v>9.1999999999999993</v>
      </c>
      <c r="G34" s="45">
        <f t="shared" si="3"/>
        <v>9.1999999999999993</v>
      </c>
      <c r="H34" s="45">
        <f t="shared" si="4"/>
        <v>9.1999999999999993</v>
      </c>
      <c r="I34" s="54">
        <f>SUM(E34:H34)</f>
        <v>36.799999999999997</v>
      </c>
      <c r="J34" s="75">
        <v>532.29999999999995</v>
      </c>
      <c r="K34" s="14">
        <f t="shared" si="6"/>
        <v>19588.639999999996</v>
      </c>
    </row>
    <row r="35" spans="1:11" x14ac:dyDescent="0.25">
      <c r="A35" s="23">
        <v>29</v>
      </c>
      <c r="B35" s="25" t="s">
        <v>46</v>
      </c>
      <c r="C35" s="23"/>
      <c r="D35" s="24"/>
      <c r="E35" s="24"/>
      <c r="F35" s="24"/>
      <c r="G35" s="24"/>
      <c r="H35" s="24"/>
      <c r="I35" s="53"/>
      <c r="J35" s="55"/>
      <c r="K35" s="52"/>
    </row>
    <row r="36" spans="1:11" x14ac:dyDescent="0.25">
      <c r="A36" s="23"/>
      <c r="B36" s="25"/>
      <c r="C36" s="23"/>
      <c r="D36" s="24"/>
      <c r="E36" s="24"/>
      <c r="F36" s="24"/>
      <c r="G36" s="24"/>
      <c r="H36" s="24"/>
      <c r="I36" s="53"/>
      <c r="J36" s="55"/>
      <c r="K36" s="52"/>
    </row>
    <row r="37" spans="1:11" x14ac:dyDescent="0.25">
      <c r="A37" s="21" t="s">
        <v>17</v>
      </c>
      <c r="B37" s="22" t="s">
        <v>59</v>
      </c>
      <c r="C37" s="23"/>
      <c r="D37" s="24"/>
      <c r="E37" s="24"/>
      <c r="F37" s="24"/>
      <c r="G37" s="24"/>
      <c r="H37" s="24"/>
      <c r="I37" s="53"/>
      <c r="J37" s="30"/>
      <c r="K37" s="14"/>
    </row>
    <row r="38" spans="1:11" x14ac:dyDescent="0.25">
      <c r="A38" s="21"/>
      <c r="B38" s="2" t="s">
        <v>4</v>
      </c>
      <c r="C38" s="58" t="s">
        <v>3</v>
      </c>
      <c r="D38" s="2"/>
      <c r="E38" s="2"/>
      <c r="F38" s="2"/>
      <c r="G38" s="2"/>
      <c r="H38" s="2"/>
      <c r="I38" s="2">
        <v>250</v>
      </c>
      <c r="J38" s="75">
        <v>2394.3000000000002</v>
      </c>
      <c r="K38" s="14">
        <f>I38*J38</f>
        <v>598575</v>
      </c>
    </row>
    <row r="39" spans="1:11" x14ac:dyDescent="0.25">
      <c r="A39" s="21"/>
      <c r="B39" s="2" t="s">
        <v>5</v>
      </c>
      <c r="C39" s="58" t="s">
        <v>3</v>
      </c>
      <c r="D39" s="2"/>
      <c r="E39" s="2"/>
      <c r="F39" s="2"/>
      <c r="G39" s="2"/>
      <c r="H39" s="2"/>
      <c r="I39" s="2">
        <v>950</v>
      </c>
      <c r="J39" s="75">
        <v>1645.6</v>
      </c>
      <c r="K39" s="14">
        <f t="shared" ref="K39:K45" si="7">I39*J39</f>
        <v>1563320</v>
      </c>
    </row>
    <row r="40" spans="1:11" x14ac:dyDescent="0.25">
      <c r="A40" s="21"/>
      <c r="B40" s="2" t="s">
        <v>6</v>
      </c>
      <c r="C40" s="58" t="s">
        <v>3</v>
      </c>
      <c r="D40" s="2"/>
      <c r="E40" s="2"/>
      <c r="F40" s="2"/>
      <c r="G40" s="2"/>
      <c r="H40" s="2"/>
      <c r="I40" s="2">
        <v>416</v>
      </c>
      <c r="J40" s="75">
        <v>425.3</v>
      </c>
      <c r="K40" s="14">
        <f t="shared" si="7"/>
        <v>176924.80000000002</v>
      </c>
    </row>
    <row r="41" spans="1:11" x14ac:dyDescent="0.25">
      <c r="A41" s="23"/>
      <c r="B41" s="2" t="s">
        <v>7</v>
      </c>
      <c r="C41" s="58" t="s">
        <v>3</v>
      </c>
      <c r="D41" s="2"/>
      <c r="E41" s="2"/>
      <c r="F41" s="2"/>
      <c r="G41" s="2"/>
      <c r="H41" s="2"/>
      <c r="I41" s="2">
        <v>80</v>
      </c>
      <c r="J41" s="75">
        <v>2395</v>
      </c>
      <c r="K41" s="14">
        <f t="shared" si="7"/>
        <v>191600</v>
      </c>
    </row>
    <row r="42" spans="1:11" x14ac:dyDescent="0.25">
      <c r="A42" s="23"/>
      <c r="B42" s="43"/>
      <c r="C42" s="45"/>
      <c r="D42" s="45"/>
      <c r="E42" s="2"/>
      <c r="F42" s="2"/>
      <c r="G42" s="7"/>
      <c r="H42" s="7"/>
      <c r="I42" s="2"/>
      <c r="J42" s="75"/>
      <c r="K42" s="14"/>
    </row>
    <row r="43" spans="1:11" x14ac:dyDescent="0.25">
      <c r="A43" s="21" t="s">
        <v>61</v>
      </c>
      <c r="B43" s="56" t="s">
        <v>65</v>
      </c>
      <c r="C43" s="44"/>
      <c r="D43" s="45"/>
      <c r="E43" s="45"/>
      <c r="F43" s="45"/>
      <c r="G43" s="7"/>
      <c r="H43" s="7"/>
      <c r="I43" s="2"/>
      <c r="J43" s="75"/>
      <c r="K43" s="14"/>
    </row>
    <row r="44" spans="1:11" x14ac:dyDescent="0.25">
      <c r="A44" s="23"/>
      <c r="B44" s="43" t="s">
        <v>66</v>
      </c>
      <c r="C44" s="44" t="s">
        <v>9</v>
      </c>
      <c r="D44" s="45"/>
      <c r="E44" s="45"/>
      <c r="F44" s="45"/>
      <c r="G44" s="7"/>
      <c r="H44" s="7"/>
      <c r="I44" s="2">
        <v>1</v>
      </c>
      <c r="J44" s="75">
        <v>37550</v>
      </c>
      <c r="K44" s="14">
        <f t="shared" si="7"/>
        <v>37550</v>
      </c>
    </row>
    <row r="45" spans="1:11" x14ac:dyDescent="0.25">
      <c r="A45" s="23"/>
      <c r="B45" s="43" t="s">
        <v>67</v>
      </c>
      <c r="C45" s="44" t="s">
        <v>1</v>
      </c>
      <c r="D45" s="45"/>
      <c r="E45" s="45"/>
      <c r="F45" s="45"/>
      <c r="G45" s="45"/>
      <c r="H45" s="45"/>
      <c r="I45" s="2">
        <v>1</v>
      </c>
      <c r="J45" s="75">
        <v>185000</v>
      </c>
      <c r="K45" s="14">
        <f t="shared" si="7"/>
        <v>185000</v>
      </c>
    </row>
    <row r="46" spans="1:11" x14ac:dyDescent="0.25">
      <c r="A46" s="23"/>
      <c r="B46" s="77" t="s">
        <v>68</v>
      </c>
      <c r="C46" s="78" t="s">
        <v>2</v>
      </c>
      <c r="D46" s="45"/>
      <c r="E46" s="45"/>
      <c r="F46" s="45"/>
      <c r="G46" s="45"/>
      <c r="H46" s="45"/>
      <c r="I46" s="2"/>
      <c r="J46" s="75"/>
      <c r="K46" s="14"/>
    </row>
    <row r="47" spans="1:11" x14ac:dyDescent="0.25">
      <c r="A47" s="23"/>
      <c r="B47" s="79" t="s">
        <v>47</v>
      </c>
      <c r="C47" s="78" t="s">
        <v>2</v>
      </c>
      <c r="D47" s="45"/>
      <c r="E47" s="45"/>
      <c r="F47" s="45"/>
      <c r="G47" s="45"/>
      <c r="H47" s="45"/>
      <c r="I47" s="2"/>
      <c r="J47" s="75"/>
      <c r="K47" s="14"/>
    </row>
    <row r="48" spans="1:11" x14ac:dyDescent="0.25">
      <c r="A48" s="23"/>
      <c r="B48" s="79" t="s">
        <v>69</v>
      </c>
      <c r="C48" s="78" t="s">
        <v>9</v>
      </c>
      <c r="D48" s="45"/>
      <c r="E48" s="45"/>
      <c r="F48" s="45"/>
      <c r="G48" s="45"/>
      <c r="H48" s="45"/>
      <c r="I48" s="2">
        <v>1</v>
      </c>
      <c r="J48" s="75"/>
      <c r="K48" s="14"/>
    </row>
    <row r="49" spans="1:11" x14ac:dyDescent="0.25">
      <c r="A49" s="23"/>
      <c r="B49" s="47"/>
      <c r="C49" s="44"/>
      <c r="D49" s="45"/>
      <c r="E49" s="45"/>
      <c r="F49" s="45"/>
      <c r="G49" s="45"/>
      <c r="H49" s="45"/>
      <c r="I49" s="2"/>
      <c r="J49" s="75"/>
      <c r="K49" s="14"/>
    </row>
    <row r="50" spans="1:11" x14ac:dyDescent="0.25">
      <c r="A50" s="23"/>
      <c r="B50" s="43"/>
      <c r="C50" s="44"/>
      <c r="D50" s="45"/>
      <c r="E50" s="45"/>
      <c r="F50" s="45"/>
      <c r="G50" s="45"/>
      <c r="H50" s="45"/>
      <c r="I50" s="54"/>
      <c r="J50" s="75"/>
      <c r="K50" s="14"/>
    </row>
    <row r="51" spans="1:11" x14ac:dyDescent="0.25">
      <c r="A51" s="23"/>
      <c r="B51" s="43"/>
      <c r="C51" s="44"/>
      <c r="D51" s="45"/>
      <c r="E51" s="45"/>
      <c r="F51" s="45"/>
      <c r="G51" s="45"/>
      <c r="H51" s="45"/>
      <c r="I51" s="54"/>
      <c r="J51" s="75"/>
      <c r="K51" s="14"/>
    </row>
    <row r="52" spans="1:11" x14ac:dyDescent="0.25">
      <c r="A52" s="23"/>
      <c r="B52" s="43"/>
      <c r="C52" s="44"/>
      <c r="D52" s="45"/>
      <c r="E52" s="45"/>
      <c r="F52" s="45"/>
      <c r="G52" s="45"/>
      <c r="H52" s="45"/>
      <c r="I52" s="54"/>
      <c r="J52" s="75"/>
      <c r="K52" s="14"/>
    </row>
    <row r="53" spans="1:11" x14ac:dyDescent="0.25">
      <c r="A53" s="23"/>
      <c r="B53" s="43"/>
      <c r="C53" s="44"/>
      <c r="D53" s="45"/>
      <c r="E53" s="45"/>
      <c r="F53" s="45"/>
      <c r="G53" s="45"/>
      <c r="H53" s="45"/>
      <c r="I53" s="54"/>
      <c r="J53" s="75"/>
      <c r="K53" s="14"/>
    </row>
    <row r="54" spans="1:11" x14ac:dyDescent="0.25">
      <c r="A54" s="23"/>
      <c r="B54" s="43"/>
      <c r="C54" s="44"/>
      <c r="D54" s="45"/>
      <c r="E54" s="45"/>
      <c r="F54" s="45"/>
      <c r="G54" s="45"/>
      <c r="H54" s="45"/>
      <c r="I54" s="54"/>
      <c r="J54" s="75"/>
      <c r="K54" s="14"/>
    </row>
    <row r="55" spans="1:11" x14ac:dyDescent="0.25">
      <c r="A55" s="23"/>
      <c r="B55" s="43"/>
      <c r="C55" s="44"/>
      <c r="D55" s="45"/>
      <c r="E55" s="45"/>
      <c r="F55" s="45"/>
      <c r="G55" s="45"/>
      <c r="H55" s="45"/>
      <c r="I55" s="54"/>
      <c r="J55" s="75"/>
      <c r="K55" s="14"/>
    </row>
    <row r="56" spans="1:11" x14ac:dyDescent="0.25">
      <c r="A56" s="23"/>
      <c r="B56" s="43"/>
      <c r="C56" s="44"/>
      <c r="D56" s="45"/>
      <c r="E56" s="45"/>
      <c r="F56" s="45"/>
      <c r="G56" s="45"/>
      <c r="H56" s="45"/>
      <c r="I56" s="54"/>
      <c r="J56" s="75"/>
      <c r="K56" s="14"/>
    </row>
    <row r="57" spans="1:11" ht="15.75" thickBot="1" x14ac:dyDescent="0.3">
      <c r="A57" s="23"/>
      <c r="B57" s="43"/>
      <c r="C57" s="44"/>
      <c r="D57" s="45"/>
      <c r="E57" s="45"/>
      <c r="F57" s="45"/>
      <c r="G57" s="45"/>
      <c r="H57" s="45"/>
      <c r="I57" s="54"/>
      <c r="J57" s="76"/>
      <c r="K57" s="37"/>
    </row>
    <row r="58" spans="1:11" x14ac:dyDescent="0.25">
      <c r="B58" s="6"/>
      <c r="C58" s="6"/>
      <c r="D58" s="6"/>
      <c r="E58" s="6"/>
      <c r="F58" s="6"/>
      <c r="K58" s="59">
        <f>SUM(K7:K57)</f>
        <v>5180532.1950999992</v>
      </c>
    </row>
    <row r="59" spans="1:11" x14ac:dyDescent="0.25">
      <c r="B59" s="6"/>
      <c r="C59" s="6"/>
      <c r="D59" s="6"/>
      <c r="E59" s="6"/>
      <c r="F59" s="6"/>
      <c r="K59" s="50"/>
    </row>
    <row r="60" spans="1:11" x14ac:dyDescent="0.25">
      <c r="B60" s="6"/>
      <c r="C60" s="6"/>
      <c r="D60" s="6"/>
      <c r="E60" s="6"/>
      <c r="F60" s="6"/>
      <c r="H60" t="s">
        <v>70</v>
      </c>
      <c r="J60" s="60">
        <v>0.1</v>
      </c>
      <c r="K60" s="59">
        <f>K58*0.1</f>
        <v>518053.21950999997</v>
      </c>
    </row>
    <row r="61" spans="1:11" x14ac:dyDescent="0.25">
      <c r="B61" s="6"/>
      <c r="C61" s="6"/>
      <c r="D61" s="6"/>
      <c r="E61" s="6"/>
      <c r="F61" s="6"/>
      <c r="H61" t="s">
        <v>71</v>
      </c>
      <c r="J61" s="60">
        <v>0.1</v>
      </c>
      <c r="K61" s="59">
        <f>K58*0.1</f>
        <v>518053.21950999997</v>
      </c>
    </row>
    <row r="62" spans="1:11" x14ac:dyDescent="0.25">
      <c r="B62" s="6"/>
      <c r="C62" s="6"/>
      <c r="D62" s="6"/>
      <c r="E62" s="6"/>
      <c r="F62" s="6"/>
      <c r="K62" s="50"/>
    </row>
    <row r="63" spans="1:11" x14ac:dyDescent="0.25">
      <c r="B63" s="6"/>
      <c r="C63" s="6"/>
      <c r="D63" s="6"/>
      <c r="E63" s="6"/>
      <c r="F63" s="6"/>
      <c r="K63" s="59">
        <f>K58+K60+K61</f>
        <v>6216638.6341199996</v>
      </c>
    </row>
    <row r="64" spans="1:11" x14ac:dyDescent="0.25">
      <c r="I64" t="s">
        <v>72</v>
      </c>
      <c r="J64" s="60">
        <v>0.21</v>
      </c>
      <c r="K64" s="61">
        <f>K63*0.21</f>
        <v>1305494.1131651998</v>
      </c>
    </row>
    <row r="65" spans="9:11" x14ac:dyDescent="0.25">
      <c r="I65" t="s">
        <v>73</v>
      </c>
      <c r="J65" s="62">
        <v>2.5000000000000001E-2</v>
      </c>
      <c r="K65" s="61">
        <f>K63*0.025</f>
        <v>155415.965853</v>
      </c>
    </row>
    <row r="67" spans="9:11" x14ac:dyDescent="0.25">
      <c r="K67" s="61">
        <f>K63+K64+K65</f>
        <v>7677548.7131381994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71"/>
  <sheetViews>
    <sheetView topLeftCell="A31" zoomScale="72" zoomScaleNormal="72" workbookViewId="0">
      <selection sqref="A1:P67"/>
    </sheetView>
  </sheetViews>
  <sheetFormatPr baseColWidth="10" defaultRowHeight="15" x14ac:dyDescent="0.25"/>
  <cols>
    <col min="1" max="1" width="7.28515625" customWidth="1"/>
    <col min="2" max="2" width="8.28515625" customWidth="1"/>
    <col min="3" max="3" width="48.42578125" bestFit="1" customWidth="1"/>
    <col min="4" max="4" width="10" customWidth="1"/>
    <col min="5" max="5" width="8.7109375" customWidth="1"/>
    <col min="6" max="9" width="11.42578125" customWidth="1"/>
    <col min="10" max="10" width="10.42578125" customWidth="1"/>
    <col min="11" max="11" width="14.7109375" customWidth="1"/>
    <col min="12" max="12" width="18.7109375" customWidth="1"/>
    <col min="13" max="13" width="7.5703125" customWidth="1"/>
    <col min="14" max="14" width="17" customWidth="1"/>
    <col min="15" max="15" width="14.28515625" customWidth="1"/>
    <col min="16" max="16" width="19.5703125" customWidth="1"/>
    <col min="18" max="18" width="16.7109375" customWidth="1"/>
  </cols>
  <sheetData>
    <row r="3" spans="2:18" ht="18" x14ac:dyDescent="0.25">
      <c r="C3" s="135" t="s">
        <v>85</v>
      </c>
      <c r="M3" s="6"/>
    </row>
    <row r="4" spans="2:18" x14ac:dyDescent="0.25">
      <c r="C4" s="134"/>
      <c r="M4" s="6"/>
    </row>
    <row r="5" spans="2:18" x14ac:dyDescent="0.25">
      <c r="C5" s="134" t="s">
        <v>86</v>
      </c>
      <c r="M5" s="6"/>
    </row>
    <row r="6" spans="2:18" ht="15.75" thickBot="1" x14ac:dyDescent="0.3">
      <c r="L6" s="1" t="s">
        <v>78</v>
      </c>
      <c r="M6" s="20"/>
      <c r="N6" s="1" t="s">
        <v>79</v>
      </c>
    </row>
    <row r="7" spans="2:18" x14ac:dyDescent="0.25">
      <c r="B7" s="109" t="s">
        <v>80</v>
      </c>
      <c r="C7" s="110" t="s">
        <v>18</v>
      </c>
      <c r="D7" s="111"/>
      <c r="E7" s="112"/>
      <c r="F7" s="112"/>
      <c r="G7" s="112"/>
      <c r="H7" s="112"/>
      <c r="I7" s="112"/>
      <c r="J7" s="113"/>
      <c r="K7" s="114"/>
      <c r="L7" s="115"/>
      <c r="M7" s="124"/>
      <c r="N7" s="114"/>
      <c r="O7" s="116"/>
      <c r="P7" s="117"/>
    </row>
    <row r="8" spans="2:18" x14ac:dyDescent="0.25">
      <c r="B8" s="68"/>
      <c r="C8" s="22"/>
      <c r="D8" s="23"/>
      <c r="E8" s="24"/>
      <c r="F8" s="24"/>
      <c r="G8" s="24"/>
      <c r="H8" s="24"/>
      <c r="I8" s="24"/>
      <c r="J8" s="53"/>
      <c r="K8" s="81" t="s">
        <v>74</v>
      </c>
      <c r="L8" s="57" t="s">
        <v>60</v>
      </c>
      <c r="M8" s="97"/>
      <c r="N8" s="95" t="s">
        <v>75</v>
      </c>
      <c r="O8" s="2" t="s">
        <v>76</v>
      </c>
      <c r="P8" s="15" t="s">
        <v>77</v>
      </c>
    </row>
    <row r="9" spans="2:18" x14ac:dyDescent="0.25">
      <c r="B9" s="69">
        <v>1</v>
      </c>
      <c r="C9" s="43" t="s">
        <v>54</v>
      </c>
      <c r="D9" s="23" t="s">
        <v>2</v>
      </c>
      <c r="E9" s="24">
        <v>0.54</v>
      </c>
      <c r="F9" s="24">
        <v>0.54</v>
      </c>
      <c r="G9" s="24">
        <v>0.54</v>
      </c>
      <c r="H9" s="24">
        <v>0.54</v>
      </c>
      <c r="I9" s="24">
        <v>0.54</v>
      </c>
      <c r="J9" s="53">
        <f>E9+F9+G9+H9</f>
        <v>2.16</v>
      </c>
      <c r="K9" s="136">
        <v>19362.78</v>
      </c>
      <c r="L9" s="137">
        <f>K9*J9</f>
        <v>41823.604800000001</v>
      </c>
      <c r="M9" s="138"/>
      <c r="N9" s="139">
        <v>7470</v>
      </c>
      <c r="O9" s="140">
        <f>N9*J9</f>
        <v>16135.2</v>
      </c>
      <c r="P9" s="137">
        <f>L9-O9</f>
        <v>25688.4048</v>
      </c>
    </row>
    <row r="10" spans="2:18" ht="15.75" x14ac:dyDescent="0.25">
      <c r="B10" s="69">
        <v>2</v>
      </c>
      <c r="C10" s="43" t="s">
        <v>55</v>
      </c>
      <c r="D10" s="23" t="s">
        <v>2</v>
      </c>
      <c r="E10" s="24">
        <v>0.48</v>
      </c>
      <c r="F10" s="24">
        <v>0.48</v>
      </c>
      <c r="G10" s="24">
        <v>0.48</v>
      </c>
      <c r="H10" s="24">
        <v>0.48</v>
      </c>
      <c r="I10" s="24">
        <v>0.48</v>
      </c>
      <c r="J10" s="53">
        <f>E10+F10+G10+H10</f>
        <v>1.92</v>
      </c>
      <c r="K10" s="136">
        <v>39214.15</v>
      </c>
      <c r="L10" s="137">
        <f t="shared" ref="L10:L35" si="0">K10*J10</f>
        <v>75291.168000000005</v>
      </c>
      <c r="M10" s="138"/>
      <c r="N10" s="139">
        <v>13013.52</v>
      </c>
      <c r="O10" s="140">
        <f t="shared" ref="O10:O54" si="1">N10*J10</f>
        <v>24985.9584</v>
      </c>
      <c r="P10" s="137">
        <f t="shared" ref="P10:P54" si="2">L10-O10</f>
        <v>50305.209600000002</v>
      </c>
      <c r="R10" s="133"/>
    </row>
    <row r="11" spans="2:18" x14ac:dyDescent="0.25">
      <c r="B11" s="69">
        <v>3</v>
      </c>
      <c r="C11" s="43" t="s">
        <v>19</v>
      </c>
      <c r="D11" s="44" t="s">
        <v>2</v>
      </c>
      <c r="E11" s="45">
        <v>0.27</v>
      </c>
      <c r="F11" s="45">
        <v>0.27</v>
      </c>
      <c r="G11" s="45">
        <v>0.27</v>
      </c>
      <c r="H11" s="45">
        <v>0.27</v>
      </c>
      <c r="I11" s="45">
        <v>0.27</v>
      </c>
      <c r="J11" s="54">
        <f t="shared" ref="J11:J17" si="3">E11+F11+G11+H11+I11</f>
        <v>1.35</v>
      </c>
      <c r="K11" s="136">
        <v>41974</v>
      </c>
      <c r="L11" s="137">
        <f t="shared" si="0"/>
        <v>56664.9</v>
      </c>
      <c r="M11" s="138"/>
      <c r="N11" s="139">
        <v>14494.2</v>
      </c>
      <c r="O11" s="140">
        <f t="shared" si="1"/>
        <v>19567.170000000002</v>
      </c>
      <c r="P11" s="137">
        <f t="shared" si="2"/>
        <v>37097.729999999996</v>
      </c>
    </row>
    <row r="12" spans="2:18" x14ac:dyDescent="0.25">
      <c r="B12" s="69">
        <v>4</v>
      </c>
      <c r="C12" s="43" t="s">
        <v>20</v>
      </c>
      <c r="D12" s="44" t="s">
        <v>2</v>
      </c>
      <c r="E12" s="45">
        <v>0.25</v>
      </c>
      <c r="F12" s="45">
        <v>0.25</v>
      </c>
      <c r="G12" s="45">
        <v>0.25</v>
      </c>
      <c r="H12" s="45">
        <v>0.25</v>
      </c>
      <c r="I12" s="45">
        <v>0.25</v>
      </c>
      <c r="J12" s="54">
        <f t="shared" si="3"/>
        <v>1.25</v>
      </c>
      <c r="K12" s="136">
        <v>41974</v>
      </c>
      <c r="L12" s="137">
        <f t="shared" si="0"/>
        <v>52467.5</v>
      </c>
      <c r="M12" s="138"/>
      <c r="N12" s="139">
        <v>14494.2</v>
      </c>
      <c r="O12" s="140">
        <f t="shared" si="1"/>
        <v>18117.75</v>
      </c>
      <c r="P12" s="137">
        <f t="shared" si="2"/>
        <v>34349.75</v>
      </c>
    </row>
    <row r="13" spans="2:18" x14ac:dyDescent="0.25">
      <c r="B13" s="69">
        <v>5</v>
      </c>
      <c r="C13" s="43" t="s">
        <v>21</v>
      </c>
      <c r="D13" s="44" t="s">
        <v>2</v>
      </c>
      <c r="E13" s="45">
        <v>0.45</v>
      </c>
      <c r="F13" s="45">
        <v>0.45</v>
      </c>
      <c r="G13" s="45">
        <v>0.45</v>
      </c>
      <c r="H13" s="45">
        <v>0.45</v>
      </c>
      <c r="I13" s="45">
        <v>0.45</v>
      </c>
      <c r="J13" s="54">
        <f t="shared" si="3"/>
        <v>2.25</v>
      </c>
      <c r="K13" s="136">
        <v>41974</v>
      </c>
      <c r="L13" s="137">
        <f t="shared" si="0"/>
        <v>94441.5</v>
      </c>
      <c r="M13" s="138"/>
      <c r="N13" s="139">
        <v>14494.2</v>
      </c>
      <c r="O13" s="140">
        <f t="shared" si="1"/>
        <v>32611.95</v>
      </c>
      <c r="P13" s="137">
        <f t="shared" si="2"/>
        <v>61829.55</v>
      </c>
    </row>
    <row r="14" spans="2:18" x14ac:dyDescent="0.25">
      <c r="B14" s="69">
        <v>6</v>
      </c>
      <c r="C14" s="43" t="s">
        <v>22</v>
      </c>
      <c r="D14" s="44" t="s">
        <v>2</v>
      </c>
      <c r="E14" s="45">
        <v>0.25</v>
      </c>
      <c r="F14" s="45">
        <f>+E14</f>
        <v>0.25</v>
      </c>
      <c r="G14" s="45">
        <f>+F14</f>
        <v>0.25</v>
      </c>
      <c r="H14" s="45">
        <f>+G14</f>
        <v>0.25</v>
      </c>
      <c r="I14" s="45">
        <f>+H14</f>
        <v>0.25</v>
      </c>
      <c r="J14" s="54">
        <f t="shared" si="3"/>
        <v>1.25</v>
      </c>
      <c r="K14" s="136">
        <v>41974</v>
      </c>
      <c r="L14" s="137">
        <f t="shared" si="0"/>
        <v>52467.5</v>
      </c>
      <c r="M14" s="138"/>
      <c r="N14" s="139">
        <v>14494.2</v>
      </c>
      <c r="O14" s="140">
        <f t="shared" si="1"/>
        <v>18117.75</v>
      </c>
      <c r="P14" s="137">
        <f t="shared" si="2"/>
        <v>34349.75</v>
      </c>
    </row>
    <row r="15" spans="2:18" x14ac:dyDescent="0.25">
      <c r="B15" s="69">
        <v>7</v>
      </c>
      <c r="C15" s="43" t="s">
        <v>23</v>
      </c>
      <c r="D15" s="44" t="s">
        <v>3</v>
      </c>
      <c r="E15" s="45">
        <v>1.75</v>
      </c>
      <c r="F15" s="45">
        <v>1.75</v>
      </c>
      <c r="G15" s="45">
        <v>1.75</v>
      </c>
      <c r="H15" s="45">
        <v>1.75</v>
      </c>
      <c r="I15" s="45">
        <v>1.75</v>
      </c>
      <c r="J15" s="54">
        <f t="shared" si="3"/>
        <v>8.75</v>
      </c>
      <c r="K15" s="136">
        <v>538.13</v>
      </c>
      <c r="L15" s="137">
        <f t="shared" si="0"/>
        <v>4708.6374999999998</v>
      </c>
      <c r="M15" s="138"/>
      <c r="N15" s="139">
        <v>219.76</v>
      </c>
      <c r="O15" s="140">
        <f t="shared" si="1"/>
        <v>1922.8999999999999</v>
      </c>
      <c r="P15" s="137">
        <f t="shared" si="2"/>
        <v>2785.7375000000002</v>
      </c>
    </row>
    <row r="16" spans="2:18" x14ac:dyDescent="0.25">
      <c r="B16" s="69">
        <v>8</v>
      </c>
      <c r="C16" s="43" t="s">
        <v>24</v>
      </c>
      <c r="D16" s="44" t="s">
        <v>3</v>
      </c>
      <c r="E16" s="45">
        <v>36.36</v>
      </c>
      <c r="F16" s="45">
        <v>36.36</v>
      </c>
      <c r="G16" s="45">
        <v>36.36</v>
      </c>
      <c r="H16" s="45">
        <v>36.36</v>
      </c>
      <c r="I16" s="45">
        <v>36.36</v>
      </c>
      <c r="J16" s="54">
        <f t="shared" si="3"/>
        <v>181.8</v>
      </c>
      <c r="K16" s="136">
        <v>1566.19</v>
      </c>
      <c r="L16" s="137">
        <f t="shared" si="0"/>
        <v>284733.342</v>
      </c>
      <c r="M16" s="138"/>
      <c r="N16" s="139">
        <v>609.57000000000005</v>
      </c>
      <c r="O16" s="140">
        <f t="shared" si="1"/>
        <v>110819.82600000002</v>
      </c>
      <c r="P16" s="137">
        <f t="shared" si="2"/>
        <v>173913.516</v>
      </c>
    </row>
    <row r="17" spans="2:16" x14ac:dyDescent="0.25">
      <c r="B17" s="69">
        <v>9</v>
      </c>
      <c r="C17" s="47" t="s">
        <v>56</v>
      </c>
      <c r="D17" s="44" t="s">
        <v>3</v>
      </c>
      <c r="E17" s="45">
        <v>36.36</v>
      </c>
      <c r="F17" s="45">
        <v>36.36</v>
      </c>
      <c r="G17" s="45">
        <v>36.36</v>
      </c>
      <c r="H17" s="45">
        <v>36.36</v>
      </c>
      <c r="I17" s="45">
        <v>36.36</v>
      </c>
      <c r="J17" s="54">
        <f t="shared" si="3"/>
        <v>181.8</v>
      </c>
      <c r="K17" s="136">
        <v>554.82000000000005</v>
      </c>
      <c r="L17" s="137">
        <f t="shared" si="0"/>
        <v>100866.27600000001</v>
      </c>
      <c r="M17" s="138"/>
      <c r="N17" s="139">
        <v>448.21</v>
      </c>
      <c r="O17" s="140">
        <f t="shared" si="1"/>
        <v>81484.578000000009</v>
      </c>
      <c r="P17" s="137">
        <f t="shared" si="2"/>
        <v>19381.698000000004</v>
      </c>
    </row>
    <row r="18" spans="2:16" x14ac:dyDescent="0.25">
      <c r="B18" s="69">
        <v>10</v>
      </c>
      <c r="C18" s="47" t="s">
        <v>81</v>
      </c>
      <c r="D18" s="44" t="s">
        <v>3</v>
      </c>
      <c r="E18" s="45">
        <v>36.36</v>
      </c>
      <c r="F18" s="45">
        <v>36.36</v>
      </c>
      <c r="G18" s="45">
        <v>36.36</v>
      </c>
      <c r="H18" s="45">
        <f>+E18</f>
        <v>36.36</v>
      </c>
      <c r="I18" s="45">
        <f>+E18</f>
        <v>36.36</v>
      </c>
      <c r="J18" s="54">
        <f>SUM(F18:I18)</f>
        <v>145.44</v>
      </c>
      <c r="K18" s="136">
        <v>1014.79</v>
      </c>
      <c r="L18" s="137">
        <f t="shared" si="0"/>
        <v>147591.0576</v>
      </c>
      <c r="M18" s="138"/>
      <c r="N18" s="139">
        <v>823.4</v>
      </c>
      <c r="O18" s="140">
        <f t="shared" si="1"/>
        <v>119755.296</v>
      </c>
      <c r="P18" s="137">
        <f t="shared" si="2"/>
        <v>27835.761599999998</v>
      </c>
    </row>
    <row r="19" spans="2:16" ht="6" customHeight="1" x14ac:dyDescent="0.25">
      <c r="B19" s="70"/>
      <c r="C19" s="84"/>
      <c r="D19" s="85"/>
      <c r="E19" s="86"/>
      <c r="F19" s="86"/>
      <c r="G19" s="86"/>
      <c r="H19" s="86"/>
      <c r="I19" s="86"/>
      <c r="J19" s="87"/>
      <c r="K19" s="141"/>
      <c r="L19" s="142"/>
      <c r="M19" s="138"/>
      <c r="N19" s="139"/>
      <c r="O19" s="140"/>
      <c r="P19" s="137"/>
    </row>
    <row r="20" spans="2:16" x14ac:dyDescent="0.25">
      <c r="B20" s="118"/>
      <c r="C20" s="119" t="s">
        <v>30</v>
      </c>
      <c r="D20" s="78"/>
      <c r="E20" s="120"/>
      <c r="F20" s="120"/>
      <c r="G20" s="120"/>
      <c r="H20" s="120"/>
      <c r="I20" s="120"/>
      <c r="J20" s="121"/>
      <c r="K20" s="143"/>
      <c r="L20" s="144"/>
      <c r="M20" s="138"/>
      <c r="N20" s="145"/>
      <c r="O20" s="143"/>
      <c r="P20" s="144"/>
    </row>
    <row r="21" spans="2:16" x14ac:dyDescent="0.25">
      <c r="B21" s="69">
        <v>12</v>
      </c>
      <c r="C21" s="43" t="s">
        <v>57</v>
      </c>
      <c r="D21" s="44" t="s">
        <v>3</v>
      </c>
      <c r="E21" s="45">
        <v>15.21</v>
      </c>
      <c r="F21" s="45">
        <v>15.21</v>
      </c>
      <c r="G21" s="45">
        <f t="shared" ref="G21:G40" si="4">+E21</f>
        <v>15.21</v>
      </c>
      <c r="H21" s="45">
        <f t="shared" ref="H21:H40" si="5">+E21</f>
        <v>15.21</v>
      </c>
      <c r="I21" s="45">
        <f t="shared" ref="I21:I40" si="6">+E21</f>
        <v>15.21</v>
      </c>
      <c r="J21" s="54">
        <f t="shared" ref="J21:J24" si="7">SUM(F21:I21)</f>
        <v>60.84</v>
      </c>
      <c r="K21" s="140">
        <v>5658.77</v>
      </c>
      <c r="L21" s="137">
        <f t="shared" si="0"/>
        <v>344279.56680000003</v>
      </c>
      <c r="M21" s="146"/>
      <c r="N21" s="139">
        <v>1774.67</v>
      </c>
      <c r="O21" s="140">
        <f t="shared" si="1"/>
        <v>107970.92280000001</v>
      </c>
      <c r="P21" s="137">
        <f t="shared" si="2"/>
        <v>236308.64400000003</v>
      </c>
    </row>
    <row r="22" spans="2:16" x14ac:dyDescent="0.25">
      <c r="B22" s="69">
        <v>13</v>
      </c>
      <c r="C22" s="43" t="s">
        <v>34</v>
      </c>
      <c r="D22" s="44" t="s">
        <v>3</v>
      </c>
      <c r="E22" s="45">
        <v>5.85</v>
      </c>
      <c r="F22" s="45">
        <f>+E22</f>
        <v>5.85</v>
      </c>
      <c r="G22" s="45">
        <f t="shared" si="4"/>
        <v>5.85</v>
      </c>
      <c r="H22" s="45">
        <f t="shared" si="5"/>
        <v>5.85</v>
      </c>
      <c r="I22" s="45">
        <f t="shared" si="6"/>
        <v>5.85</v>
      </c>
      <c r="J22" s="54">
        <f t="shared" si="7"/>
        <v>23.4</v>
      </c>
      <c r="K22" s="140">
        <v>611.22</v>
      </c>
      <c r="L22" s="137">
        <f t="shared" si="0"/>
        <v>14302.547999999999</v>
      </c>
      <c r="M22" s="146"/>
      <c r="N22" s="139">
        <v>268.45</v>
      </c>
      <c r="O22" s="140">
        <f t="shared" si="1"/>
        <v>6281.73</v>
      </c>
      <c r="P22" s="137">
        <f t="shared" si="2"/>
        <v>8020.8179999999993</v>
      </c>
    </row>
    <row r="23" spans="2:16" x14ac:dyDescent="0.25">
      <c r="B23" s="69">
        <v>14</v>
      </c>
      <c r="C23" s="43" t="s">
        <v>58</v>
      </c>
      <c r="D23" s="44" t="s">
        <v>3</v>
      </c>
      <c r="E23" s="45">
        <v>15.21</v>
      </c>
      <c r="F23" s="45">
        <f>+E23</f>
        <v>15.21</v>
      </c>
      <c r="G23" s="45">
        <f t="shared" si="4"/>
        <v>15.21</v>
      </c>
      <c r="H23" s="45">
        <f t="shared" si="5"/>
        <v>15.21</v>
      </c>
      <c r="I23" s="45">
        <v>15.21</v>
      </c>
      <c r="J23" s="54">
        <f t="shared" si="7"/>
        <v>60.84</v>
      </c>
      <c r="K23" s="140">
        <v>813.67</v>
      </c>
      <c r="L23" s="137">
        <f t="shared" si="0"/>
        <v>49503.682800000002</v>
      </c>
      <c r="M23" s="146"/>
      <c r="N23" s="139">
        <v>448.71</v>
      </c>
      <c r="O23" s="140">
        <f t="shared" si="1"/>
        <v>27299.5164</v>
      </c>
      <c r="P23" s="137">
        <f t="shared" si="2"/>
        <v>22204.166400000002</v>
      </c>
    </row>
    <row r="24" spans="2:16" x14ac:dyDescent="0.25">
      <c r="B24" s="69">
        <v>15</v>
      </c>
      <c r="C24" s="43" t="s">
        <v>36</v>
      </c>
      <c r="D24" s="44" t="s">
        <v>9</v>
      </c>
      <c r="E24" s="45">
        <v>1</v>
      </c>
      <c r="F24" s="45">
        <f>+E24</f>
        <v>1</v>
      </c>
      <c r="G24" s="45">
        <f t="shared" si="4"/>
        <v>1</v>
      </c>
      <c r="H24" s="45">
        <f t="shared" si="5"/>
        <v>1</v>
      </c>
      <c r="I24" s="45">
        <f t="shared" si="6"/>
        <v>1</v>
      </c>
      <c r="J24" s="54">
        <f t="shared" si="7"/>
        <v>4</v>
      </c>
      <c r="K24" s="140">
        <v>19120</v>
      </c>
      <c r="L24" s="137">
        <f t="shared" si="0"/>
        <v>76480</v>
      </c>
      <c r="M24" s="146"/>
      <c r="N24" s="139">
        <v>1753.2</v>
      </c>
      <c r="O24" s="140">
        <f t="shared" si="1"/>
        <v>7012.8</v>
      </c>
      <c r="P24" s="137">
        <f t="shared" si="2"/>
        <v>69467.199999999997</v>
      </c>
    </row>
    <row r="25" spans="2:16" ht="3.75" customHeight="1" x14ac:dyDescent="0.25">
      <c r="B25" s="88"/>
      <c r="C25" s="89"/>
      <c r="D25" s="90"/>
      <c r="E25" s="91"/>
      <c r="F25" s="91"/>
      <c r="G25" s="91"/>
      <c r="H25" s="91"/>
      <c r="I25" s="91"/>
      <c r="J25" s="92"/>
      <c r="K25" s="147"/>
      <c r="L25" s="148"/>
      <c r="M25" s="146"/>
      <c r="N25" s="139"/>
      <c r="O25" s="140"/>
      <c r="P25" s="137">
        <f t="shared" si="2"/>
        <v>0</v>
      </c>
    </row>
    <row r="26" spans="2:16" x14ac:dyDescent="0.25">
      <c r="B26" s="118"/>
      <c r="C26" s="119" t="s">
        <v>37</v>
      </c>
      <c r="D26" s="78"/>
      <c r="E26" s="120"/>
      <c r="F26" s="120"/>
      <c r="G26" s="120"/>
      <c r="H26" s="120"/>
      <c r="I26" s="120"/>
      <c r="J26" s="121"/>
      <c r="K26" s="149"/>
      <c r="L26" s="144"/>
      <c r="M26" s="146"/>
      <c r="N26" s="145"/>
      <c r="O26" s="143"/>
      <c r="P26" s="144"/>
    </row>
    <row r="27" spans="2:16" x14ac:dyDescent="0.25">
      <c r="B27" s="69">
        <v>16</v>
      </c>
      <c r="C27" s="43" t="s">
        <v>38</v>
      </c>
      <c r="D27" s="44" t="s">
        <v>9</v>
      </c>
      <c r="E27" s="45">
        <v>1</v>
      </c>
      <c r="F27" s="45">
        <f>+E27</f>
        <v>1</v>
      </c>
      <c r="G27" s="45">
        <f t="shared" si="4"/>
        <v>1</v>
      </c>
      <c r="H27" s="45">
        <f t="shared" si="5"/>
        <v>1</v>
      </c>
      <c r="I27" s="45">
        <f t="shared" si="6"/>
        <v>1</v>
      </c>
      <c r="J27" s="54">
        <v>5</v>
      </c>
      <c r="K27" s="136">
        <v>13650</v>
      </c>
      <c r="L27" s="137">
        <f t="shared" si="0"/>
        <v>68250</v>
      </c>
      <c r="M27" s="146"/>
      <c r="N27" s="139">
        <v>3850</v>
      </c>
      <c r="O27" s="140">
        <f t="shared" si="1"/>
        <v>19250</v>
      </c>
      <c r="P27" s="137">
        <f t="shared" si="2"/>
        <v>49000</v>
      </c>
    </row>
    <row r="28" spans="2:16" x14ac:dyDescent="0.25">
      <c r="B28" s="69">
        <v>17</v>
      </c>
      <c r="C28" s="43" t="s">
        <v>39</v>
      </c>
      <c r="D28" s="44" t="s">
        <v>9</v>
      </c>
      <c r="E28" s="45">
        <v>1</v>
      </c>
      <c r="F28" s="45">
        <f>+E28</f>
        <v>1</v>
      </c>
      <c r="G28" s="45">
        <f t="shared" si="4"/>
        <v>1</v>
      </c>
      <c r="H28" s="45">
        <f t="shared" si="5"/>
        <v>1</v>
      </c>
      <c r="I28" s="45">
        <f t="shared" si="6"/>
        <v>1</v>
      </c>
      <c r="J28" s="54">
        <v>5</v>
      </c>
      <c r="K28" s="136">
        <v>57500</v>
      </c>
      <c r="L28" s="137">
        <f t="shared" si="0"/>
        <v>287500</v>
      </c>
      <c r="M28" s="146"/>
      <c r="N28" s="139">
        <v>4000</v>
      </c>
      <c r="O28" s="140">
        <f t="shared" si="1"/>
        <v>20000</v>
      </c>
      <c r="P28" s="137">
        <f t="shared" si="2"/>
        <v>267500</v>
      </c>
    </row>
    <row r="29" spans="2:16" ht="5.25" customHeight="1" x14ac:dyDescent="0.25">
      <c r="B29" s="69"/>
      <c r="C29" s="43"/>
      <c r="D29" s="44"/>
      <c r="E29" s="45"/>
      <c r="F29" s="45"/>
      <c r="G29" s="45"/>
      <c r="H29" s="45"/>
      <c r="I29" s="45"/>
      <c r="J29" s="54"/>
      <c r="K29" s="136"/>
      <c r="L29" s="137"/>
      <c r="M29" s="146"/>
      <c r="N29" s="139"/>
      <c r="O29" s="140"/>
      <c r="P29" s="137"/>
    </row>
    <row r="30" spans="2:16" x14ac:dyDescent="0.25">
      <c r="B30" s="118"/>
      <c r="C30" s="119" t="s">
        <v>40</v>
      </c>
      <c r="D30" s="78"/>
      <c r="E30" s="125"/>
      <c r="F30" s="125"/>
      <c r="G30" s="125">
        <f t="shared" si="4"/>
        <v>0</v>
      </c>
      <c r="H30" s="125">
        <f t="shared" si="5"/>
        <v>0</v>
      </c>
      <c r="I30" s="125">
        <f t="shared" si="6"/>
        <v>0</v>
      </c>
      <c r="J30" s="121"/>
      <c r="K30" s="149"/>
      <c r="L30" s="144"/>
      <c r="M30" s="146"/>
      <c r="N30" s="145"/>
      <c r="O30" s="143"/>
      <c r="P30" s="144"/>
    </row>
    <row r="31" spans="2:16" ht="26.25" customHeight="1" x14ac:dyDescent="0.25">
      <c r="B31" s="69">
        <v>18</v>
      </c>
      <c r="C31" s="49" t="s">
        <v>41</v>
      </c>
      <c r="D31" s="44" t="s">
        <v>1</v>
      </c>
      <c r="E31" s="45">
        <v>1</v>
      </c>
      <c r="F31" s="45">
        <f>+E31</f>
        <v>1</v>
      </c>
      <c r="G31" s="45">
        <f t="shared" si="4"/>
        <v>1</v>
      </c>
      <c r="H31" s="45">
        <f t="shared" si="5"/>
        <v>1</v>
      </c>
      <c r="I31" s="45">
        <f t="shared" si="6"/>
        <v>1</v>
      </c>
      <c r="J31" s="54">
        <v>5</v>
      </c>
      <c r="K31" s="136">
        <v>33275</v>
      </c>
      <c r="L31" s="137">
        <f t="shared" si="0"/>
        <v>166375</v>
      </c>
      <c r="M31" s="146"/>
      <c r="N31" s="139">
        <v>7350</v>
      </c>
      <c r="O31" s="140">
        <f t="shared" si="1"/>
        <v>36750</v>
      </c>
      <c r="P31" s="137">
        <f t="shared" si="2"/>
        <v>129625</v>
      </c>
    </row>
    <row r="32" spans="2:16" ht="6.75" customHeight="1" x14ac:dyDescent="0.25">
      <c r="B32" s="69"/>
      <c r="C32" s="49"/>
      <c r="D32" s="44"/>
      <c r="E32" s="45"/>
      <c r="F32" s="45"/>
      <c r="G32" s="45"/>
      <c r="H32" s="45"/>
      <c r="I32" s="45"/>
      <c r="J32" s="54"/>
      <c r="K32" s="136"/>
      <c r="L32" s="137"/>
      <c r="M32" s="146"/>
      <c r="N32" s="139"/>
      <c r="O32" s="140"/>
      <c r="P32" s="137"/>
    </row>
    <row r="33" spans="2:16" x14ac:dyDescent="0.25">
      <c r="B33" s="118"/>
      <c r="C33" s="119" t="s">
        <v>62</v>
      </c>
      <c r="D33" s="78"/>
      <c r="E33" s="120"/>
      <c r="F33" s="120"/>
      <c r="G33" s="120"/>
      <c r="H33" s="120"/>
      <c r="I33" s="120"/>
      <c r="J33" s="121"/>
      <c r="K33" s="149"/>
      <c r="L33" s="144"/>
      <c r="M33" s="146"/>
      <c r="N33" s="139"/>
      <c r="O33" s="140"/>
      <c r="P33" s="137"/>
    </row>
    <row r="34" spans="2:16" ht="16.5" customHeight="1" x14ac:dyDescent="0.25">
      <c r="B34" s="69">
        <v>19</v>
      </c>
      <c r="C34" s="49" t="s">
        <v>64</v>
      </c>
      <c r="D34" s="44" t="s">
        <v>1</v>
      </c>
      <c r="E34" s="45">
        <v>1</v>
      </c>
      <c r="F34" s="45"/>
      <c r="G34" s="45"/>
      <c r="H34" s="45"/>
      <c r="I34" s="45"/>
      <c r="J34" s="54">
        <v>1</v>
      </c>
      <c r="K34" s="136">
        <v>58750</v>
      </c>
      <c r="L34" s="137">
        <f t="shared" si="0"/>
        <v>58750</v>
      </c>
      <c r="M34" s="146"/>
      <c r="N34" s="139">
        <v>27500</v>
      </c>
      <c r="O34" s="140">
        <f t="shared" si="1"/>
        <v>27500</v>
      </c>
      <c r="P34" s="137">
        <f t="shared" si="2"/>
        <v>31250</v>
      </c>
    </row>
    <row r="35" spans="2:16" x14ac:dyDescent="0.25">
      <c r="B35" s="69">
        <v>20</v>
      </c>
      <c r="C35" s="49" t="s">
        <v>63</v>
      </c>
      <c r="D35" s="44" t="s">
        <v>1</v>
      </c>
      <c r="E35" s="45">
        <v>1</v>
      </c>
      <c r="F35" s="45"/>
      <c r="G35" s="45"/>
      <c r="H35" s="45"/>
      <c r="I35" s="45"/>
      <c r="J35" s="54">
        <v>1</v>
      </c>
      <c r="K35" s="136">
        <v>185000</v>
      </c>
      <c r="L35" s="137">
        <f t="shared" si="0"/>
        <v>185000</v>
      </c>
      <c r="M35" s="146"/>
      <c r="N35" s="139"/>
      <c r="O35" s="140">
        <f t="shared" si="1"/>
        <v>0</v>
      </c>
      <c r="P35" s="137">
        <f t="shared" si="2"/>
        <v>185000</v>
      </c>
    </row>
    <row r="36" spans="2:16" ht="9.75" customHeight="1" x14ac:dyDescent="0.25">
      <c r="B36" s="69"/>
      <c r="C36" s="49"/>
      <c r="D36" s="44"/>
      <c r="E36" s="45"/>
      <c r="F36" s="45"/>
      <c r="G36" s="45"/>
      <c r="H36" s="45"/>
      <c r="I36" s="45"/>
      <c r="J36" s="54"/>
      <c r="K36" s="136"/>
      <c r="L36" s="137"/>
      <c r="M36" s="146"/>
      <c r="N36" s="139"/>
      <c r="O36" s="140"/>
      <c r="P36" s="137"/>
    </row>
    <row r="37" spans="2:16" x14ac:dyDescent="0.25">
      <c r="B37" s="118"/>
      <c r="C37" s="119" t="s">
        <v>42</v>
      </c>
      <c r="D37" s="78"/>
      <c r="E37" s="120"/>
      <c r="F37" s="120"/>
      <c r="G37" s="120"/>
      <c r="H37" s="120"/>
      <c r="I37" s="120"/>
      <c r="J37" s="121"/>
      <c r="K37" s="149"/>
      <c r="L37" s="144"/>
      <c r="M37" s="146"/>
      <c r="N37" s="145"/>
      <c r="O37" s="143"/>
      <c r="P37" s="144"/>
    </row>
    <row r="38" spans="2:16" x14ac:dyDescent="0.25">
      <c r="B38" s="69">
        <v>21</v>
      </c>
      <c r="C38" s="43" t="s">
        <v>43</v>
      </c>
      <c r="D38" s="44" t="s">
        <v>3</v>
      </c>
      <c r="E38" s="45">
        <f>+E17</f>
        <v>36.36</v>
      </c>
      <c r="F38" s="45">
        <f>+E38</f>
        <v>36.36</v>
      </c>
      <c r="G38" s="45">
        <f t="shared" si="4"/>
        <v>36.36</v>
      </c>
      <c r="H38" s="45">
        <f t="shared" si="5"/>
        <v>36.36</v>
      </c>
      <c r="I38" s="45">
        <f t="shared" si="6"/>
        <v>36.36</v>
      </c>
      <c r="J38" s="54">
        <f>SUM(F38:I38)</f>
        <v>145.44</v>
      </c>
      <c r="K38" s="136">
        <v>458.53</v>
      </c>
      <c r="L38" s="137">
        <f t="shared" ref="L38:L40" si="8">K38*J38</f>
        <v>66688.603199999998</v>
      </c>
      <c r="M38" s="146"/>
      <c r="N38" s="139">
        <v>181.6</v>
      </c>
      <c r="O38" s="140">
        <f t="shared" si="1"/>
        <v>26411.903999999999</v>
      </c>
      <c r="P38" s="137">
        <f t="shared" si="2"/>
        <v>40276.699200000003</v>
      </c>
    </row>
    <row r="39" spans="2:16" x14ac:dyDescent="0.25">
      <c r="B39" s="69">
        <v>22</v>
      </c>
      <c r="C39" s="43" t="s">
        <v>44</v>
      </c>
      <c r="D39" s="44" t="s">
        <v>3</v>
      </c>
      <c r="E39" s="45">
        <f>+E18</f>
        <v>36.36</v>
      </c>
      <c r="F39" s="45">
        <f>+E39</f>
        <v>36.36</v>
      </c>
      <c r="G39" s="45">
        <f t="shared" si="4"/>
        <v>36.36</v>
      </c>
      <c r="H39" s="45">
        <f t="shared" si="5"/>
        <v>36.36</v>
      </c>
      <c r="I39" s="45">
        <f t="shared" si="6"/>
        <v>36.36</v>
      </c>
      <c r="J39" s="54">
        <f>SUM(F39:I39)</f>
        <v>145.44</v>
      </c>
      <c r="K39" s="136">
        <v>458.53</v>
      </c>
      <c r="L39" s="137">
        <f t="shared" si="8"/>
        <v>66688.603199999998</v>
      </c>
      <c r="M39" s="146"/>
      <c r="N39" s="139">
        <v>181.6</v>
      </c>
      <c r="O39" s="140">
        <f t="shared" si="1"/>
        <v>26411.903999999999</v>
      </c>
      <c r="P39" s="137">
        <f t="shared" si="2"/>
        <v>40276.699200000003</v>
      </c>
    </row>
    <row r="40" spans="2:16" x14ac:dyDescent="0.25">
      <c r="B40" s="69">
        <v>23</v>
      </c>
      <c r="C40" s="43" t="s">
        <v>45</v>
      </c>
      <c r="D40" s="44" t="s">
        <v>3</v>
      </c>
      <c r="E40" s="45">
        <v>9.1999999999999993</v>
      </c>
      <c r="F40" s="45">
        <f>+E40</f>
        <v>9.1999999999999993</v>
      </c>
      <c r="G40" s="45">
        <f t="shared" si="4"/>
        <v>9.1999999999999993</v>
      </c>
      <c r="H40" s="45">
        <f t="shared" si="5"/>
        <v>9.1999999999999993</v>
      </c>
      <c r="I40" s="45">
        <f t="shared" si="6"/>
        <v>9.1999999999999993</v>
      </c>
      <c r="J40" s="54">
        <f>SUM(F40:I40)</f>
        <v>36.799999999999997</v>
      </c>
      <c r="K40" s="136">
        <v>532.29999999999995</v>
      </c>
      <c r="L40" s="137">
        <f t="shared" si="8"/>
        <v>19588.639999999996</v>
      </c>
      <c r="M40" s="146"/>
      <c r="N40" s="139">
        <v>183.68</v>
      </c>
      <c r="O40" s="140">
        <f t="shared" si="1"/>
        <v>6759.424</v>
      </c>
      <c r="P40" s="137">
        <f t="shared" si="2"/>
        <v>12829.215999999997</v>
      </c>
    </row>
    <row r="41" spans="2:16" x14ac:dyDescent="0.25">
      <c r="B41" s="69">
        <v>24</v>
      </c>
      <c r="C41" s="25" t="s">
        <v>46</v>
      </c>
      <c r="D41" s="23"/>
      <c r="E41" s="24"/>
      <c r="F41" s="24"/>
      <c r="G41" s="24"/>
      <c r="H41" s="24"/>
      <c r="I41" s="24"/>
      <c r="J41" s="53"/>
      <c r="K41" s="141"/>
      <c r="L41" s="142"/>
      <c r="M41" s="146"/>
      <c r="N41" s="139"/>
      <c r="O41" s="140">
        <f t="shared" si="1"/>
        <v>0</v>
      </c>
      <c r="P41" s="137">
        <f t="shared" si="2"/>
        <v>0</v>
      </c>
    </row>
    <row r="42" spans="2:16" ht="5.25" customHeight="1" x14ac:dyDescent="0.25">
      <c r="B42" s="69"/>
      <c r="C42" s="25"/>
      <c r="D42" s="23"/>
      <c r="E42" s="24"/>
      <c r="F42" s="24"/>
      <c r="G42" s="24"/>
      <c r="H42" s="24"/>
      <c r="I42" s="24"/>
      <c r="J42" s="53"/>
      <c r="K42" s="141"/>
      <c r="L42" s="142"/>
      <c r="M42" s="146"/>
      <c r="N42" s="139"/>
      <c r="O42" s="140"/>
      <c r="P42" s="137"/>
    </row>
    <row r="43" spans="2:16" x14ac:dyDescent="0.25">
      <c r="B43" s="126" t="s">
        <v>17</v>
      </c>
      <c r="C43" s="119" t="s">
        <v>59</v>
      </c>
      <c r="D43" s="78"/>
      <c r="E43" s="120"/>
      <c r="F43" s="120"/>
      <c r="G43" s="120"/>
      <c r="H43" s="120"/>
      <c r="I43" s="120"/>
      <c r="J43" s="121"/>
      <c r="K43" s="150"/>
      <c r="L43" s="144"/>
      <c r="M43" s="146"/>
      <c r="N43" s="145"/>
      <c r="O43" s="143"/>
      <c r="P43" s="144"/>
    </row>
    <row r="44" spans="2:16" x14ac:dyDescent="0.25">
      <c r="B44" s="69">
        <v>25</v>
      </c>
      <c r="C44" s="151" t="s">
        <v>4</v>
      </c>
      <c r="D44" s="152" t="s">
        <v>3</v>
      </c>
      <c r="E44" s="151"/>
      <c r="F44" s="151"/>
      <c r="G44" s="151"/>
      <c r="H44" s="151"/>
      <c r="I44" s="151"/>
      <c r="J44" s="151">
        <v>250</v>
      </c>
      <c r="K44" s="136">
        <v>1927.49</v>
      </c>
      <c r="L44" s="137">
        <f>J44*K44</f>
        <v>481872.5</v>
      </c>
      <c r="M44" s="146"/>
      <c r="N44" s="139">
        <v>701.76</v>
      </c>
      <c r="O44" s="140">
        <f t="shared" si="1"/>
        <v>175440</v>
      </c>
      <c r="P44" s="137">
        <f t="shared" si="2"/>
        <v>306432.5</v>
      </c>
    </row>
    <row r="45" spans="2:16" x14ac:dyDescent="0.25">
      <c r="B45" s="69">
        <v>26</v>
      </c>
      <c r="C45" s="2" t="s">
        <v>5</v>
      </c>
      <c r="D45" s="58" t="s">
        <v>3</v>
      </c>
      <c r="E45" s="2"/>
      <c r="F45" s="2"/>
      <c r="G45" s="2"/>
      <c r="H45" s="2"/>
      <c r="I45" s="2"/>
      <c r="J45" s="2">
        <v>950</v>
      </c>
      <c r="K45" s="75">
        <v>1645.6</v>
      </c>
      <c r="L45" s="14">
        <f t="shared" ref="L45:L54" si="9">J45*K45</f>
        <v>1563320</v>
      </c>
      <c r="M45" s="94"/>
      <c r="N45" s="51">
        <v>967.71</v>
      </c>
      <c r="O45" s="7">
        <f t="shared" si="1"/>
        <v>919324.5</v>
      </c>
      <c r="P45" s="14">
        <f t="shared" si="2"/>
        <v>643995.5</v>
      </c>
    </row>
    <row r="46" spans="2:16" x14ac:dyDescent="0.25">
      <c r="B46" s="69">
        <v>27</v>
      </c>
      <c r="C46" s="2" t="s">
        <v>6</v>
      </c>
      <c r="D46" s="58" t="s">
        <v>3</v>
      </c>
      <c r="E46" s="2"/>
      <c r="F46" s="2"/>
      <c r="G46" s="2"/>
      <c r="H46" s="2"/>
      <c r="I46" s="2"/>
      <c r="J46" s="2">
        <v>416</v>
      </c>
      <c r="K46" s="75">
        <v>425.3</v>
      </c>
      <c r="L46" s="14">
        <f t="shared" si="9"/>
        <v>176924.80000000002</v>
      </c>
      <c r="M46" s="94"/>
      <c r="N46" s="51">
        <v>308.04000000000002</v>
      </c>
      <c r="O46" s="7">
        <f t="shared" si="1"/>
        <v>128144.64000000001</v>
      </c>
      <c r="P46" s="14">
        <f t="shared" si="2"/>
        <v>48780.160000000003</v>
      </c>
    </row>
    <row r="47" spans="2:16" x14ac:dyDescent="0.25">
      <c r="B47" s="69">
        <v>28</v>
      </c>
      <c r="C47" s="2" t="s">
        <v>7</v>
      </c>
      <c r="D47" s="58" t="s">
        <v>3</v>
      </c>
      <c r="E47" s="2"/>
      <c r="F47" s="2"/>
      <c r="G47" s="2"/>
      <c r="H47" s="2"/>
      <c r="I47" s="2"/>
      <c r="J47" s="2">
        <v>80</v>
      </c>
      <c r="K47" s="75">
        <v>1927.49</v>
      </c>
      <c r="L47" s="14">
        <f t="shared" si="9"/>
        <v>154199.20000000001</v>
      </c>
      <c r="M47" s="94"/>
      <c r="N47" s="51">
        <v>701.76</v>
      </c>
      <c r="O47" s="7">
        <f t="shared" si="1"/>
        <v>56140.800000000003</v>
      </c>
      <c r="P47" s="14">
        <f t="shared" si="2"/>
        <v>98058.400000000009</v>
      </c>
    </row>
    <row r="48" spans="2:16" ht="7.5" customHeight="1" x14ac:dyDescent="0.25">
      <c r="B48" s="69"/>
      <c r="C48" s="43"/>
      <c r="D48" s="45"/>
      <c r="E48" s="45"/>
      <c r="F48" s="2"/>
      <c r="G48" s="2"/>
      <c r="H48" s="7"/>
      <c r="I48" s="7"/>
      <c r="J48" s="2"/>
      <c r="K48" s="75"/>
      <c r="L48" s="14"/>
      <c r="M48" s="94"/>
      <c r="N48" s="51"/>
      <c r="O48" s="7"/>
      <c r="P48" s="14"/>
    </row>
    <row r="49" spans="2:16" x14ac:dyDescent="0.25">
      <c r="B49" s="126" t="s">
        <v>61</v>
      </c>
      <c r="C49" s="119" t="s">
        <v>65</v>
      </c>
      <c r="D49" s="78"/>
      <c r="E49" s="120"/>
      <c r="F49" s="120"/>
      <c r="G49" s="120"/>
      <c r="H49" s="122"/>
      <c r="I49" s="122"/>
      <c r="J49" s="127"/>
      <c r="K49" s="82"/>
      <c r="L49" s="83"/>
      <c r="M49" s="94"/>
      <c r="N49" s="123"/>
      <c r="O49" s="122"/>
      <c r="P49" s="83"/>
    </row>
    <row r="50" spans="2:16" x14ac:dyDescent="0.25">
      <c r="B50" s="69">
        <v>29</v>
      </c>
      <c r="C50" s="43" t="s">
        <v>66</v>
      </c>
      <c r="D50" s="44" t="s">
        <v>9</v>
      </c>
      <c r="E50" s="45"/>
      <c r="F50" s="45"/>
      <c r="G50" s="45"/>
      <c r="H50" s="7"/>
      <c r="I50" s="7"/>
      <c r="J50" s="2">
        <v>1</v>
      </c>
      <c r="K50" s="75">
        <v>37550</v>
      </c>
      <c r="L50" s="14">
        <f t="shared" si="9"/>
        <v>37550</v>
      </c>
      <c r="M50" s="94"/>
      <c r="N50" s="51">
        <v>17305.5</v>
      </c>
      <c r="O50" s="7">
        <f t="shared" si="1"/>
        <v>17305.5</v>
      </c>
      <c r="P50" s="14">
        <f t="shared" si="2"/>
        <v>20244.5</v>
      </c>
    </row>
    <row r="51" spans="2:16" x14ac:dyDescent="0.25">
      <c r="B51" s="69">
        <v>30</v>
      </c>
      <c r="C51" s="43" t="s">
        <v>67</v>
      </c>
      <c r="D51" s="44" t="s">
        <v>1</v>
      </c>
      <c r="E51" s="45"/>
      <c r="F51" s="45"/>
      <c r="G51" s="45"/>
      <c r="H51" s="45"/>
      <c r="I51" s="45"/>
      <c r="J51" s="2">
        <v>1</v>
      </c>
      <c r="K51" s="75">
        <v>185000</v>
      </c>
      <c r="L51" s="14">
        <f t="shared" si="9"/>
        <v>185000</v>
      </c>
      <c r="M51" s="94"/>
      <c r="N51" s="51">
        <v>65000</v>
      </c>
      <c r="O51" s="7">
        <f t="shared" si="1"/>
        <v>65000</v>
      </c>
      <c r="P51" s="14">
        <f t="shared" si="2"/>
        <v>120000</v>
      </c>
    </row>
    <row r="52" spans="2:16" x14ac:dyDescent="0.25">
      <c r="B52" s="69">
        <v>31</v>
      </c>
      <c r="C52" s="106" t="s">
        <v>83</v>
      </c>
      <c r="D52" s="107" t="s">
        <v>2</v>
      </c>
      <c r="E52" s="45"/>
      <c r="F52" s="45"/>
      <c r="G52" s="45"/>
      <c r="H52" s="45"/>
      <c r="I52" s="45"/>
      <c r="J52" s="2">
        <v>11</v>
      </c>
      <c r="K52" s="75">
        <v>6350</v>
      </c>
      <c r="L52" s="14">
        <f t="shared" si="9"/>
        <v>69850</v>
      </c>
      <c r="M52" s="94"/>
      <c r="N52" s="51">
        <v>6350</v>
      </c>
      <c r="O52" s="98">
        <f t="shared" si="1"/>
        <v>69850</v>
      </c>
      <c r="P52" s="99">
        <f t="shared" si="2"/>
        <v>0</v>
      </c>
    </row>
    <row r="53" spans="2:16" x14ac:dyDescent="0.25">
      <c r="B53" s="69">
        <v>32</v>
      </c>
      <c r="C53" s="108" t="s">
        <v>84</v>
      </c>
      <c r="D53" s="107" t="s">
        <v>2</v>
      </c>
      <c r="E53" s="45"/>
      <c r="F53" s="45"/>
      <c r="G53" s="45"/>
      <c r="H53" s="45"/>
      <c r="I53" s="45"/>
      <c r="J53" s="2">
        <v>120</v>
      </c>
      <c r="K53" s="75">
        <v>6350</v>
      </c>
      <c r="L53" s="14">
        <f t="shared" si="9"/>
        <v>762000</v>
      </c>
      <c r="M53" s="94"/>
      <c r="N53" s="51">
        <v>6350</v>
      </c>
      <c r="O53" s="98">
        <f t="shared" si="1"/>
        <v>762000</v>
      </c>
      <c r="P53" s="99">
        <f t="shared" si="2"/>
        <v>0</v>
      </c>
    </row>
    <row r="54" spans="2:16" x14ac:dyDescent="0.25">
      <c r="B54" s="69">
        <v>33</v>
      </c>
      <c r="C54" s="108" t="s">
        <v>69</v>
      </c>
      <c r="D54" s="107" t="s">
        <v>9</v>
      </c>
      <c r="E54" s="45"/>
      <c r="F54" s="45"/>
      <c r="G54" s="45"/>
      <c r="H54" s="45"/>
      <c r="I54" s="45"/>
      <c r="J54" s="2">
        <v>1</v>
      </c>
      <c r="K54" s="75">
        <v>45000</v>
      </c>
      <c r="L54" s="14">
        <f t="shared" si="9"/>
        <v>45000</v>
      </c>
      <c r="M54" s="94"/>
      <c r="N54" s="51">
        <v>15000</v>
      </c>
      <c r="O54" s="2">
        <f t="shared" si="1"/>
        <v>15000</v>
      </c>
      <c r="P54" s="99">
        <f t="shared" si="2"/>
        <v>30000</v>
      </c>
    </row>
    <row r="55" spans="2:16" ht="15.75" thickBot="1" x14ac:dyDescent="0.3">
      <c r="B55" s="71"/>
      <c r="C55" s="72"/>
      <c r="D55" s="73"/>
      <c r="E55" s="74"/>
      <c r="F55" s="74"/>
      <c r="G55" s="74"/>
      <c r="H55" s="74"/>
      <c r="I55" s="74"/>
      <c r="J55" s="80"/>
      <c r="K55" s="76"/>
      <c r="L55" s="37"/>
      <c r="M55" s="94"/>
      <c r="N55" s="41"/>
      <c r="O55" s="96">
        <f>SUM(O9:O54)</f>
        <v>2963372.0196000002</v>
      </c>
      <c r="P55" s="19">
        <f>SUM(P9:P54)</f>
        <v>2826806.6102999998</v>
      </c>
    </row>
    <row r="56" spans="2:16" ht="15.75" thickBot="1" x14ac:dyDescent="0.3">
      <c r="C56" s="6"/>
      <c r="D56" s="6"/>
      <c r="E56" s="6"/>
      <c r="F56" s="6"/>
      <c r="G56" s="6"/>
      <c r="L56" s="38">
        <f>SUM(L9:L55)</f>
        <v>5790178.6298999991</v>
      </c>
      <c r="M56" s="59"/>
      <c r="P56" s="93">
        <f>O55+P55</f>
        <v>5790178.6299000001</v>
      </c>
    </row>
    <row r="57" spans="2:16" ht="15.75" thickBot="1" x14ac:dyDescent="0.3">
      <c r="C57" s="6"/>
      <c r="D57" s="6"/>
      <c r="E57" s="6"/>
      <c r="F57" s="6"/>
      <c r="G57" s="6"/>
      <c r="L57" s="50"/>
      <c r="M57" s="50"/>
    </row>
    <row r="58" spans="2:16" x14ac:dyDescent="0.25">
      <c r="C58" s="128" t="s">
        <v>70</v>
      </c>
      <c r="D58" s="4"/>
      <c r="E58" s="4"/>
      <c r="F58" s="4"/>
      <c r="G58" s="4"/>
      <c r="H58" s="4"/>
      <c r="I58" s="4" t="s">
        <v>70</v>
      </c>
      <c r="J58" s="4"/>
      <c r="K58" s="104">
        <v>0.1</v>
      </c>
      <c r="L58" s="129">
        <f>L56*0.1</f>
        <v>579017.86298999994</v>
      </c>
      <c r="M58" s="129"/>
      <c r="N58" s="4"/>
      <c r="O58" s="4"/>
      <c r="P58" s="13">
        <f>P56*0.1</f>
        <v>579017.86299000005</v>
      </c>
    </row>
    <row r="59" spans="2:16" x14ac:dyDescent="0.25">
      <c r="C59" s="130" t="s">
        <v>82</v>
      </c>
      <c r="D59" s="2"/>
      <c r="E59" s="2"/>
      <c r="F59" s="2"/>
      <c r="G59" s="2"/>
      <c r="H59" s="2"/>
      <c r="I59" s="2" t="s">
        <v>71</v>
      </c>
      <c r="J59" s="2"/>
      <c r="K59" s="100">
        <v>0.1</v>
      </c>
      <c r="L59" s="101">
        <f>L56*0.1</f>
        <v>579017.86298999994</v>
      </c>
      <c r="M59" s="101"/>
      <c r="N59" s="2"/>
      <c r="O59" s="2"/>
      <c r="P59" s="14">
        <f>P56*0.1</f>
        <v>579017.86299000005</v>
      </c>
    </row>
    <row r="60" spans="2:16" x14ac:dyDescent="0.25">
      <c r="C60" s="5"/>
      <c r="D60" s="2"/>
      <c r="E60" s="2"/>
      <c r="F60" s="2"/>
      <c r="G60" s="2"/>
      <c r="H60" s="2"/>
      <c r="I60" s="2"/>
      <c r="J60" s="2"/>
      <c r="K60" s="2"/>
      <c r="L60" s="102"/>
      <c r="M60" s="102"/>
      <c r="N60" s="2"/>
      <c r="O60" s="2"/>
      <c r="P60" s="15"/>
    </row>
    <row r="61" spans="2:16" x14ac:dyDescent="0.25">
      <c r="C61" s="5"/>
      <c r="D61" s="2"/>
      <c r="E61" s="2"/>
      <c r="F61" s="2"/>
      <c r="G61" s="2"/>
      <c r="H61" s="2"/>
      <c r="I61" s="2"/>
      <c r="J61" s="2"/>
      <c r="K61" s="2"/>
      <c r="L61" s="101">
        <f>L56+L58+L59</f>
        <v>6948214.3558799997</v>
      </c>
      <c r="M61" s="101"/>
      <c r="N61" s="2"/>
      <c r="O61" s="2"/>
      <c r="P61" s="57">
        <f>SUM(P56:P60)</f>
        <v>6948214.3558800006</v>
      </c>
    </row>
    <row r="62" spans="2:16" x14ac:dyDescent="0.25">
      <c r="C62" s="130" t="s">
        <v>72</v>
      </c>
      <c r="D62" s="2"/>
      <c r="E62" s="2"/>
      <c r="F62" s="2"/>
      <c r="G62" s="2"/>
      <c r="H62" s="2"/>
      <c r="I62" s="2"/>
      <c r="J62" s="2" t="s">
        <v>72</v>
      </c>
      <c r="K62" s="100">
        <v>0.21</v>
      </c>
      <c r="L62" s="7">
        <f>L61*0.21</f>
        <v>1459125.0147348</v>
      </c>
      <c r="M62" s="7"/>
      <c r="N62" s="2"/>
      <c r="O62" s="2"/>
      <c r="P62" s="57">
        <f>P55*0.21</f>
        <v>593629.388163</v>
      </c>
    </row>
    <row r="63" spans="2:16" x14ac:dyDescent="0.25">
      <c r="C63" s="130" t="s">
        <v>73</v>
      </c>
      <c r="D63" s="2"/>
      <c r="E63" s="2"/>
      <c r="F63" s="2"/>
      <c r="G63" s="2"/>
      <c r="H63" s="2"/>
      <c r="I63" s="2"/>
      <c r="J63" s="2" t="s">
        <v>73</v>
      </c>
      <c r="K63" s="103">
        <v>2.5000000000000001E-2</v>
      </c>
      <c r="L63" s="7">
        <f>L61*0.025</f>
        <v>173705.358897</v>
      </c>
      <c r="M63" s="7"/>
      <c r="N63" s="2"/>
      <c r="O63" s="2"/>
      <c r="P63" s="57">
        <f>P55*0.025</f>
        <v>70670.165257500004</v>
      </c>
    </row>
    <row r="64" spans="2:16" x14ac:dyDescent="0.25">
      <c r="C64" s="5"/>
      <c r="D64" s="2"/>
      <c r="E64" s="2"/>
      <c r="F64" s="2"/>
      <c r="G64" s="2"/>
      <c r="H64" s="2"/>
      <c r="I64" s="2"/>
      <c r="J64" s="2"/>
      <c r="K64" s="103"/>
      <c r="L64" s="7"/>
      <c r="M64" s="7"/>
      <c r="N64" s="2"/>
      <c r="O64" s="2"/>
      <c r="P64" s="57"/>
    </row>
    <row r="65" spans="3:16" x14ac:dyDescent="0.25"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57">
        <f>P61+P62+P63</f>
        <v>7612513.9093005005</v>
      </c>
    </row>
    <row r="66" spans="3:16" x14ac:dyDescent="0.25"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57"/>
    </row>
    <row r="67" spans="3:16" ht="15.75" thickBot="1" x14ac:dyDescent="0.3">
      <c r="C67" s="16"/>
      <c r="D67" s="17"/>
      <c r="E67" s="17"/>
      <c r="F67" s="17"/>
      <c r="G67" s="17"/>
      <c r="H67" s="17"/>
      <c r="I67" s="17"/>
      <c r="J67" s="17"/>
      <c r="K67" s="17"/>
      <c r="L67" s="131">
        <f>L61+L62+L63</f>
        <v>8581044.7295118012</v>
      </c>
      <c r="M67" s="132"/>
      <c r="N67" s="17"/>
      <c r="O67" s="17"/>
      <c r="P67" s="105">
        <f>P61+P62+P63</f>
        <v>7612513.9093005005</v>
      </c>
    </row>
    <row r="71" spans="3:16" x14ac:dyDescent="0.25">
      <c r="L71" s="6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T69"/>
  <sheetViews>
    <sheetView zoomScale="62" zoomScaleNormal="62" workbookViewId="0">
      <selection activeCell="B4" sqref="B4:P67"/>
    </sheetView>
  </sheetViews>
  <sheetFormatPr baseColWidth="10" defaultRowHeight="15" x14ac:dyDescent="0.25"/>
  <cols>
    <col min="2" max="2" width="7.140625" customWidth="1"/>
    <col min="3" max="3" width="53" customWidth="1"/>
    <col min="5" max="11" width="11.5703125" customWidth="1"/>
    <col min="12" max="12" width="20.42578125" customWidth="1"/>
    <col min="13" max="13" width="11.42578125" customWidth="1"/>
    <col min="14" max="14" width="11.5703125" customWidth="1"/>
    <col min="15" max="15" width="12.7109375" customWidth="1"/>
    <col min="16" max="16" width="18" customWidth="1"/>
  </cols>
  <sheetData>
    <row r="3" spans="1:20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20" x14ac:dyDescent="0.25">
      <c r="A4" s="153"/>
      <c r="B4" s="153"/>
      <c r="C4" s="134" t="s">
        <v>85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N4" s="153"/>
      <c r="O4" s="153"/>
      <c r="P4" s="153"/>
      <c r="Q4" s="153"/>
    </row>
    <row r="5" spans="1:20" x14ac:dyDescent="0.25">
      <c r="A5" s="153"/>
      <c r="B5" s="153"/>
      <c r="C5" s="134"/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3"/>
      <c r="O5" s="153"/>
      <c r="P5" s="153"/>
      <c r="Q5" s="153"/>
    </row>
    <row r="6" spans="1:20" x14ac:dyDescent="0.25">
      <c r="A6" s="153"/>
      <c r="B6" s="153"/>
      <c r="C6" s="134" t="s">
        <v>86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3"/>
      <c r="O6" s="153"/>
      <c r="P6" s="153"/>
      <c r="Q6" s="153"/>
    </row>
    <row r="7" spans="1:20" ht="15.75" thickBot="1" x14ac:dyDescent="0.3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5" t="s">
        <v>78</v>
      </c>
      <c r="M7" s="156"/>
      <c r="N7" s="155" t="s">
        <v>79</v>
      </c>
      <c r="O7" s="153"/>
      <c r="P7" s="153"/>
      <c r="Q7" s="153"/>
    </row>
    <row r="8" spans="1:20" x14ac:dyDescent="0.25">
      <c r="A8" s="153"/>
      <c r="B8" s="109" t="s">
        <v>80</v>
      </c>
      <c r="C8" s="110" t="s">
        <v>18</v>
      </c>
      <c r="D8" s="111"/>
      <c r="E8" s="112"/>
      <c r="F8" s="112"/>
      <c r="G8" s="112"/>
      <c r="H8" s="112"/>
      <c r="I8" s="112"/>
      <c r="J8" s="113"/>
      <c r="K8" s="157"/>
      <c r="L8" s="158"/>
      <c r="M8" s="159"/>
      <c r="N8" s="157"/>
      <c r="O8" s="160"/>
      <c r="P8" s="161"/>
      <c r="Q8" s="153"/>
      <c r="T8" s="61"/>
    </row>
    <row r="9" spans="1:20" x14ac:dyDescent="0.25">
      <c r="A9" s="153"/>
      <c r="B9" s="68"/>
      <c r="C9" s="22"/>
      <c r="D9" s="23"/>
      <c r="E9" s="24"/>
      <c r="F9" s="24"/>
      <c r="G9" s="24"/>
      <c r="H9" s="24"/>
      <c r="I9" s="24"/>
      <c r="J9" s="53"/>
      <c r="K9" s="162" t="s">
        <v>74</v>
      </c>
      <c r="L9" s="163" t="s">
        <v>60</v>
      </c>
      <c r="M9" s="164"/>
      <c r="N9" s="165" t="s">
        <v>75</v>
      </c>
      <c r="O9" s="166" t="s">
        <v>76</v>
      </c>
      <c r="P9" s="167" t="s">
        <v>77</v>
      </c>
      <c r="Q9" s="153"/>
    </row>
    <row r="10" spans="1:20" x14ac:dyDescent="0.25">
      <c r="A10" s="153"/>
      <c r="B10" s="69">
        <v>1</v>
      </c>
      <c r="C10" s="43" t="s">
        <v>54</v>
      </c>
      <c r="D10" s="23" t="s">
        <v>2</v>
      </c>
      <c r="E10" s="24">
        <v>0.54</v>
      </c>
      <c r="F10" s="24">
        <v>0.54</v>
      </c>
      <c r="G10" s="24">
        <v>0.54</v>
      </c>
      <c r="H10" s="24">
        <v>0.54</v>
      </c>
      <c r="I10" s="24">
        <v>0.54</v>
      </c>
      <c r="J10" s="222">
        <f>E10+F10+G10+H10</f>
        <v>2.16</v>
      </c>
      <c r="K10" s="168">
        <v>19362.78</v>
      </c>
      <c r="L10" s="169">
        <f>K10*J10</f>
        <v>41823.604800000001</v>
      </c>
      <c r="M10" s="170"/>
      <c r="N10" s="171">
        <v>7470</v>
      </c>
      <c r="O10" s="172">
        <f t="shared" ref="O10:O19" si="0">N10*J10</f>
        <v>16135.2</v>
      </c>
      <c r="P10" s="169">
        <f t="shared" ref="P10:P19" si="1">L10-O10</f>
        <v>25688.4048</v>
      </c>
      <c r="Q10" s="153"/>
    </row>
    <row r="11" spans="1:20" x14ac:dyDescent="0.25">
      <c r="A11" s="153"/>
      <c r="B11" s="69">
        <v>2</v>
      </c>
      <c r="C11" s="43" t="s">
        <v>55</v>
      </c>
      <c r="D11" s="23" t="s">
        <v>2</v>
      </c>
      <c r="E11" s="24">
        <v>0.48</v>
      </c>
      <c r="F11" s="24">
        <v>0.48</v>
      </c>
      <c r="G11" s="24">
        <v>0.48</v>
      </c>
      <c r="H11" s="24">
        <v>0.48</v>
      </c>
      <c r="I11" s="24">
        <v>0.48</v>
      </c>
      <c r="J11" s="222">
        <f>E11+F11+G11+H11</f>
        <v>1.92</v>
      </c>
      <c r="K11" s="168">
        <v>39214.15</v>
      </c>
      <c r="L11" s="169">
        <f t="shared" ref="L11:L36" si="2">K11*J11</f>
        <v>75291.168000000005</v>
      </c>
      <c r="M11" s="170"/>
      <c r="N11" s="171">
        <v>13013.52</v>
      </c>
      <c r="O11" s="172">
        <f t="shared" si="0"/>
        <v>24985.9584</v>
      </c>
      <c r="P11" s="169">
        <f t="shared" si="1"/>
        <v>50305.209600000002</v>
      </c>
      <c r="Q11" s="153"/>
    </row>
    <row r="12" spans="1:20" x14ac:dyDescent="0.25">
      <c r="A12" s="153"/>
      <c r="B12" s="69">
        <v>3</v>
      </c>
      <c r="C12" s="43" t="s">
        <v>19</v>
      </c>
      <c r="D12" s="44" t="s">
        <v>2</v>
      </c>
      <c r="E12" s="45">
        <v>0.27</v>
      </c>
      <c r="F12" s="45">
        <v>0.27</v>
      </c>
      <c r="G12" s="45">
        <v>0.27</v>
      </c>
      <c r="H12" s="45">
        <v>0.27</v>
      </c>
      <c r="I12" s="45">
        <v>0.27</v>
      </c>
      <c r="J12" s="223">
        <f t="shared" ref="J12:J18" si="3">E12+F12+G12+H12+I12</f>
        <v>1.35</v>
      </c>
      <c r="K12" s="168">
        <v>41974</v>
      </c>
      <c r="L12" s="169">
        <f t="shared" si="2"/>
        <v>56664.9</v>
      </c>
      <c r="M12" s="170"/>
      <c r="N12" s="171">
        <v>14494.2</v>
      </c>
      <c r="O12" s="172">
        <f t="shared" si="0"/>
        <v>19567.170000000002</v>
      </c>
      <c r="P12" s="169">
        <f t="shared" si="1"/>
        <v>37097.729999999996</v>
      </c>
      <c r="Q12" s="153"/>
    </row>
    <row r="13" spans="1:20" x14ac:dyDescent="0.25">
      <c r="A13" s="153"/>
      <c r="B13" s="69">
        <v>4</v>
      </c>
      <c r="C13" s="43" t="s">
        <v>20</v>
      </c>
      <c r="D13" s="44" t="s">
        <v>2</v>
      </c>
      <c r="E13" s="45">
        <v>0.25</v>
      </c>
      <c r="F13" s="45">
        <v>0.25</v>
      </c>
      <c r="G13" s="45">
        <v>0.25</v>
      </c>
      <c r="H13" s="45">
        <v>0.25</v>
      </c>
      <c r="I13" s="45">
        <v>0.25</v>
      </c>
      <c r="J13" s="223">
        <f t="shared" si="3"/>
        <v>1.25</v>
      </c>
      <c r="K13" s="168">
        <v>41974</v>
      </c>
      <c r="L13" s="169">
        <f t="shared" si="2"/>
        <v>52467.5</v>
      </c>
      <c r="M13" s="170"/>
      <c r="N13" s="171">
        <v>14494.2</v>
      </c>
      <c r="O13" s="172">
        <f t="shared" si="0"/>
        <v>18117.75</v>
      </c>
      <c r="P13" s="169">
        <f t="shared" si="1"/>
        <v>34349.75</v>
      </c>
      <c r="Q13" s="153"/>
    </row>
    <row r="14" spans="1:20" x14ac:dyDescent="0.25">
      <c r="A14" s="153"/>
      <c r="B14" s="69">
        <v>5</v>
      </c>
      <c r="C14" s="43" t="s">
        <v>21</v>
      </c>
      <c r="D14" s="44" t="s">
        <v>2</v>
      </c>
      <c r="E14" s="45">
        <v>0.45</v>
      </c>
      <c r="F14" s="45">
        <v>0.45</v>
      </c>
      <c r="G14" s="45">
        <v>0.45</v>
      </c>
      <c r="H14" s="45">
        <v>0.45</v>
      </c>
      <c r="I14" s="45">
        <v>0.45</v>
      </c>
      <c r="J14" s="223">
        <f t="shared" si="3"/>
        <v>2.25</v>
      </c>
      <c r="K14" s="168">
        <v>41974</v>
      </c>
      <c r="L14" s="169">
        <f t="shared" si="2"/>
        <v>94441.5</v>
      </c>
      <c r="M14" s="170"/>
      <c r="N14" s="171">
        <v>14494.2</v>
      </c>
      <c r="O14" s="172">
        <f t="shared" si="0"/>
        <v>32611.95</v>
      </c>
      <c r="P14" s="169">
        <f t="shared" si="1"/>
        <v>61829.55</v>
      </c>
      <c r="Q14" s="153"/>
    </row>
    <row r="15" spans="1:20" x14ac:dyDescent="0.25">
      <c r="A15" s="153"/>
      <c r="B15" s="69">
        <v>6</v>
      </c>
      <c r="C15" s="43" t="s">
        <v>22</v>
      </c>
      <c r="D15" s="44" t="s">
        <v>2</v>
      </c>
      <c r="E15" s="45">
        <v>0.25</v>
      </c>
      <c r="F15" s="45">
        <f>+E15</f>
        <v>0.25</v>
      </c>
      <c r="G15" s="45">
        <f>+F15</f>
        <v>0.25</v>
      </c>
      <c r="H15" s="45">
        <f>+G15</f>
        <v>0.25</v>
      </c>
      <c r="I15" s="45">
        <f>+H15</f>
        <v>0.25</v>
      </c>
      <c r="J15" s="223">
        <f t="shared" si="3"/>
        <v>1.25</v>
      </c>
      <c r="K15" s="168">
        <v>41974</v>
      </c>
      <c r="L15" s="169">
        <f t="shared" si="2"/>
        <v>52467.5</v>
      </c>
      <c r="M15" s="170"/>
      <c r="N15" s="171">
        <v>14494.2</v>
      </c>
      <c r="O15" s="172">
        <f t="shared" si="0"/>
        <v>18117.75</v>
      </c>
      <c r="P15" s="169">
        <f t="shared" si="1"/>
        <v>34349.75</v>
      </c>
      <c r="Q15" s="153"/>
    </row>
    <row r="16" spans="1:20" x14ac:dyDescent="0.25">
      <c r="A16" s="153"/>
      <c r="B16" s="69">
        <v>7</v>
      </c>
      <c r="C16" s="43" t="s">
        <v>23</v>
      </c>
      <c r="D16" s="44" t="s">
        <v>3</v>
      </c>
      <c r="E16" s="45">
        <v>1.75</v>
      </c>
      <c r="F16" s="45">
        <v>1.75</v>
      </c>
      <c r="G16" s="45">
        <v>1.75</v>
      </c>
      <c r="H16" s="45">
        <v>1.75</v>
      </c>
      <c r="I16" s="45">
        <v>1.75</v>
      </c>
      <c r="J16" s="223">
        <f t="shared" si="3"/>
        <v>8.75</v>
      </c>
      <c r="K16" s="168">
        <v>538.13</v>
      </c>
      <c r="L16" s="169">
        <f t="shared" si="2"/>
        <v>4708.6374999999998</v>
      </c>
      <c r="M16" s="170"/>
      <c r="N16" s="171">
        <v>219.76</v>
      </c>
      <c r="O16" s="172">
        <f t="shared" si="0"/>
        <v>1922.8999999999999</v>
      </c>
      <c r="P16" s="169">
        <f t="shared" si="1"/>
        <v>2785.7375000000002</v>
      </c>
      <c r="Q16" s="153"/>
    </row>
    <row r="17" spans="1:17" x14ac:dyDescent="0.25">
      <c r="A17" s="153"/>
      <c r="B17" s="69">
        <v>8</v>
      </c>
      <c r="C17" s="43" t="s">
        <v>24</v>
      </c>
      <c r="D17" s="44" t="s">
        <v>3</v>
      </c>
      <c r="E17" s="45">
        <v>36.36</v>
      </c>
      <c r="F17" s="45">
        <v>36.36</v>
      </c>
      <c r="G17" s="45">
        <v>36.36</v>
      </c>
      <c r="H17" s="45">
        <v>36.36</v>
      </c>
      <c r="I17" s="45">
        <v>36.36</v>
      </c>
      <c r="J17" s="223">
        <f t="shared" si="3"/>
        <v>181.8</v>
      </c>
      <c r="K17" s="168">
        <v>1566.19</v>
      </c>
      <c r="L17" s="169">
        <f t="shared" si="2"/>
        <v>284733.342</v>
      </c>
      <c r="M17" s="170"/>
      <c r="N17" s="171">
        <v>609.57000000000005</v>
      </c>
      <c r="O17" s="172">
        <f t="shared" si="0"/>
        <v>110819.82600000002</v>
      </c>
      <c r="P17" s="169">
        <f t="shared" si="1"/>
        <v>173913.516</v>
      </c>
      <c r="Q17" s="153"/>
    </row>
    <row r="18" spans="1:17" x14ac:dyDescent="0.25">
      <c r="A18" s="153"/>
      <c r="B18" s="69">
        <v>9</v>
      </c>
      <c r="C18" s="47" t="s">
        <v>56</v>
      </c>
      <c r="D18" s="44" t="s">
        <v>3</v>
      </c>
      <c r="E18" s="45">
        <v>36.36</v>
      </c>
      <c r="F18" s="45">
        <v>36.36</v>
      </c>
      <c r="G18" s="45">
        <v>36.36</v>
      </c>
      <c r="H18" s="45">
        <v>36.36</v>
      </c>
      <c r="I18" s="45">
        <v>36.36</v>
      </c>
      <c r="J18" s="223">
        <f t="shared" si="3"/>
        <v>181.8</v>
      </c>
      <c r="K18" s="168">
        <v>554.82000000000005</v>
      </c>
      <c r="L18" s="169">
        <f t="shared" si="2"/>
        <v>100866.27600000001</v>
      </c>
      <c r="M18" s="170"/>
      <c r="N18" s="171">
        <v>448.21</v>
      </c>
      <c r="O18" s="172">
        <f t="shared" si="0"/>
        <v>81484.578000000009</v>
      </c>
      <c r="P18" s="169">
        <f t="shared" si="1"/>
        <v>19381.698000000004</v>
      </c>
      <c r="Q18" s="153"/>
    </row>
    <row r="19" spans="1:17" x14ac:dyDescent="0.25">
      <c r="A19" s="153"/>
      <c r="B19" s="69">
        <v>10</v>
      </c>
      <c r="C19" s="47" t="s">
        <v>81</v>
      </c>
      <c r="D19" s="44" t="s">
        <v>3</v>
      </c>
      <c r="E19" s="45">
        <v>36.36</v>
      </c>
      <c r="F19" s="45">
        <v>36.36</v>
      </c>
      <c r="G19" s="45">
        <v>36.36</v>
      </c>
      <c r="H19" s="45">
        <f>+E19</f>
        <v>36.36</v>
      </c>
      <c r="I19" s="45">
        <f>+E19</f>
        <v>36.36</v>
      </c>
      <c r="J19" s="223">
        <f>SUM(F19:I19)</f>
        <v>145.44</v>
      </c>
      <c r="K19" s="168">
        <v>1014.79</v>
      </c>
      <c r="L19" s="169">
        <f t="shared" si="2"/>
        <v>147591.0576</v>
      </c>
      <c r="M19" s="170"/>
      <c r="N19" s="171">
        <v>823.4</v>
      </c>
      <c r="O19" s="172">
        <f t="shared" si="0"/>
        <v>119755.296</v>
      </c>
      <c r="P19" s="169">
        <f t="shared" si="1"/>
        <v>27835.761599999998</v>
      </c>
      <c r="Q19" s="153"/>
    </row>
    <row r="20" spans="1:17" x14ac:dyDescent="0.25">
      <c r="A20" s="153"/>
      <c r="B20" s="70"/>
      <c r="C20" s="84"/>
      <c r="D20" s="85"/>
      <c r="E20" s="86"/>
      <c r="F20" s="86"/>
      <c r="G20" s="86"/>
      <c r="H20" s="86"/>
      <c r="I20" s="86"/>
      <c r="J20" s="224"/>
      <c r="K20" s="173"/>
      <c r="L20" s="174"/>
      <c r="M20" s="170"/>
      <c r="N20" s="171"/>
      <c r="O20" s="172"/>
      <c r="P20" s="169"/>
      <c r="Q20" s="153"/>
    </row>
    <row r="21" spans="1:17" x14ac:dyDescent="0.25">
      <c r="A21" s="153"/>
      <c r="B21" s="118"/>
      <c r="C21" s="119" t="s">
        <v>30</v>
      </c>
      <c r="D21" s="78"/>
      <c r="E21" s="120"/>
      <c r="F21" s="120"/>
      <c r="G21" s="120"/>
      <c r="H21" s="120"/>
      <c r="I21" s="120"/>
      <c r="J21" s="225"/>
      <c r="K21" s="175"/>
      <c r="L21" s="176"/>
      <c r="M21" s="170"/>
      <c r="N21" s="177"/>
      <c r="O21" s="175"/>
      <c r="P21" s="176"/>
      <c r="Q21" s="153"/>
    </row>
    <row r="22" spans="1:17" x14ac:dyDescent="0.25">
      <c r="A22" s="153"/>
      <c r="B22" s="69">
        <v>12</v>
      </c>
      <c r="C22" s="43" t="s">
        <v>57</v>
      </c>
      <c r="D22" s="44" t="s">
        <v>3</v>
      </c>
      <c r="E22" s="45">
        <v>15.21</v>
      </c>
      <c r="F22" s="45">
        <v>15.21</v>
      </c>
      <c r="G22" s="45">
        <f t="shared" ref="G22:G41" si="4">+E22</f>
        <v>15.21</v>
      </c>
      <c r="H22" s="45">
        <f t="shared" ref="H22:H41" si="5">+E22</f>
        <v>15.21</v>
      </c>
      <c r="I22" s="45">
        <f t="shared" ref="I22:I41" si="6">+E22</f>
        <v>15.21</v>
      </c>
      <c r="J22" s="223">
        <f t="shared" ref="J22:J25" si="7">SUM(F22:I22)</f>
        <v>60.84</v>
      </c>
      <c r="K22" s="172">
        <v>5658.77</v>
      </c>
      <c r="L22" s="169">
        <f t="shared" si="2"/>
        <v>344279.56680000003</v>
      </c>
      <c r="M22" s="178"/>
      <c r="N22" s="171">
        <v>1774.67</v>
      </c>
      <c r="O22" s="172">
        <f>N22*J22</f>
        <v>107970.92280000001</v>
      </c>
      <c r="P22" s="169">
        <f>L22-O22</f>
        <v>236308.64400000003</v>
      </c>
      <c r="Q22" s="153"/>
    </row>
    <row r="23" spans="1:17" x14ac:dyDescent="0.25">
      <c r="A23" s="153"/>
      <c r="B23" s="69">
        <v>13</v>
      </c>
      <c r="C23" s="43" t="s">
        <v>34</v>
      </c>
      <c r="D23" s="44" t="s">
        <v>3</v>
      </c>
      <c r="E23" s="45">
        <v>5.85</v>
      </c>
      <c r="F23" s="45">
        <f>+E23</f>
        <v>5.85</v>
      </c>
      <c r="G23" s="45">
        <f t="shared" si="4"/>
        <v>5.85</v>
      </c>
      <c r="H23" s="45">
        <f t="shared" si="5"/>
        <v>5.85</v>
      </c>
      <c r="I23" s="45">
        <f t="shared" si="6"/>
        <v>5.85</v>
      </c>
      <c r="J23" s="223">
        <f t="shared" si="7"/>
        <v>23.4</v>
      </c>
      <c r="K23" s="172">
        <v>611.22</v>
      </c>
      <c r="L23" s="169">
        <f t="shared" si="2"/>
        <v>14302.547999999999</v>
      </c>
      <c r="M23" s="178"/>
      <c r="N23" s="171">
        <v>268.45</v>
      </c>
      <c r="O23" s="172">
        <f>N23*J23</f>
        <v>6281.73</v>
      </c>
      <c r="P23" s="169">
        <f>L23-O23</f>
        <v>8020.8179999999993</v>
      </c>
      <c r="Q23" s="153"/>
    </row>
    <row r="24" spans="1:17" x14ac:dyDescent="0.25">
      <c r="A24" s="153"/>
      <c r="B24" s="69">
        <v>14</v>
      </c>
      <c r="C24" s="43" t="s">
        <v>58</v>
      </c>
      <c r="D24" s="44" t="s">
        <v>3</v>
      </c>
      <c r="E24" s="45">
        <v>15.21</v>
      </c>
      <c r="F24" s="45">
        <f>+E24</f>
        <v>15.21</v>
      </c>
      <c r="G24" s="45">
        <f t="shared" si="4"/>
        <v>15.21</v>
      </c>
      <c r="H24" s="45">
        <f t="shared" si="5"/>
        <v>15.21</v>
      </c>
      <c r="I24" s="45">
        <v>15.21</v>
      </c>
      <c r="J24" s="223">
        <f t="shared" si="7"/>
        <v>60.84</v>
      </c>
      <c r="K24" s="172">
        <v>813.67</v>
      </c>
      <c r="L24" s="169">
        <f t="shared" si="2"/>
        <v>49503.682800000002</v>
      </c>
      <c r="M24" s="178"/>
      <c r="N24" s="171">
        <v>448.71</v>
      </c>
      <c r="O24" s="172">
        <f>N24*J24</f>
        <v>27299.5164</v>
      </c>
      <c r="P24" s="169">
        <f>L24-O24</f>
        <v>22204.166400000002</v>
      </c>
      <c r="Q24" s="153"/>
    </row>
    <row r="25" spans="1:17" x14ac:dyDescent="0.25">
      <c r="A25" s="153"/>
      <c r="B25" s="69">
        <v>15</v>
      </c>
      <c r="C25" s="43" t="s">
        <v>36</v>
      </c>
      <c r="D25" s="44" t="s">
        <v>9</v>
      </c>
      <c r="E25" s="45">
        <v>1</v>
      </c>
      <c r="F25" s="45">
        <f>+E25</f>
        <v>1</v>
      </c>
      <c r="G25" s="45">
        <f t="shared" si="4"/>
        <v>1</v>
      </c>
      <c r="H25" s="45">
        <f t="shared" si="5"/>
        <v>1</v>
      </c>
      <c r="I25" s="45">
        <f t="shared" si="6"/>
        <v>1</v>
      </c>
      <c r="J25" s="223">
        <f t="shared" si="7"/>
        <v>4</v>
      </c>
      <c r="K25" s="172">
        <v>19120</v>
      </c>
      <c r="L25" s="169">
        <f t="shared" si="2"/>
        <v>76480</v>
      </c>
      <c r="M25" s="178"/>
      <c r="N25" s="171">
        <v>1753.2</v>
      </c>
      <c r="O25" s="172">
        <f>N25*J25</f>
        <v>7012.8</v>
      </c>
      <c r="P25" s="169">
        <f>L25-O25</f>
        <v>69467.199999999997</v>
      </c>
      <c r="Q25" s="153"/>
    </row>
    <row r="26" spans="1:17" x14ac:dyDescent="0.25">
      <c r="A26" s="153"/>
      <c r="B26" s="88"/>
      <c r="C26" s="89"/>
      <c r="D26" s="90"/>
      <c r="E26" s="91"/>
      <c r="F26" s="91"/>
      <c r="G26" s="91"/>
      <c r="H26" s="91"/>
      <c r="I26" s="91"/>
      <c r="J26" s="226"/>
      <c r="K26" s="179"/>
      <c r="L26" s="180"/>
      <c r="M26" s="178"/>
      <c r="N26" s="171"/>
      <c r="O26" s="172"/>
      <c r="P26" s="169"/>
      <c r="Q26" s="153"/>
    </row>
    <row r="27" spans="1:17" x14ac:dyDescent="0.25">
      <c r="A27" s="153"/>
      <c r="B27" s="118"/>
      <c r="C27" s="119" t="s">
        <v>37</v>
      </c>
      <c r="D27" s="78"/>
      <c r="E27" s="120"/>
      <c r="F27" s="120"/>
      <c r="G27" s="120"/>
      <c r="H27" s="120"/>
      <c r="I27" s="120"/>
      <c r="J27" s="225"/>
      <c r="K27" s="181"/>
      <c r="L27" s="176"/>
      <c r="M27" s="178"/>
      <c r="N27" s="177"/>
      <c r="O27" s="175"/>
      <c r="P27" s="176"/>
      <c r="Q27" s="153"/>
    </row>
    <row r="28" spans="1:17" x14ac:dyDescent="0.25">
      <c r="A28" s="153"/>
      <c r="B28" s="69">
        <v>16</v>
      </c>
      <c r="C28" s="43" t="s">
        <v>38</v>
      </c>
      <c r="D28" s="44" t="s">
        <v>9</v>
      </c>
      <c r="E28" s="45">
        <v>1</v>
      </c>
      <c r="F28" s="45">
        <f>+E28</f>
        <v>1</v>
      </c>
      <c r="G28" s="45">
        <f t="shared" si="4"/>
        <v>1</v>
      </c>
      <c r="H28" s="45">
        <f t="shared" si="5"/>
        <v>1</v>
      </c>
      <c r="I28" s="45">
        <f t="shared" si="6"/>
        <v>1</v>
      </c>
      <c r="J28" s="223">
        <v>5</v>
      </c>
      <c r="K28" s="168">
        <v>13650</v>
      </c>
      <c r="L28" s="169">
        <f t="shared" si="2"/>
        <v>68250</v>
      </c>
      <c r="M28" s="178"/>
      <c r="N28" s="171">
        <v>3850</v>
      </c>
      <c r="O28" s="172">
        <f>N28*J28</f>
        <v>19250</v>
      </c>
      <c r="P28" s="169">
        <f>L28-O28</f>
        <v>49000</v>
      </c>
      <c r="Q28" s="153"/>
    </row>
    <row r="29" spans="1:17" x14ac:dyDescent="0.25">
      <c r="A29" s="153"/>
      <c r="B29" s="69">
        <v>17</v>
      </c>
      <c r="C29" s="43" t="s">
        <v>39</v>
      </c>
      <c r="D29" s="44" t="s">
        <v>9</v>
      </c>
      <c r="E29" s="45">
        <v>1</v>
      </c>
      <c r="F29" s="45">
        <f>+E29</f>
        <v>1</v>
      </c>
      <c r="G29" s="45">
        <f t="shared" si="4"/>
        <v>1</v>
      </c>
      <c r="H29" s="45">
        <f t="shared" si="5"/>
        <v>1</v>
      </c>
      <c r="I29" s="45">
        <f t="shared" si="6"/>
        <v>1</v>
      </c>
      <c r="J29" s="223">
        <v>5</v>
      </c>
      <c r="K29" s="168">
        <v>57500</v>
      </c>
      <c r="L29" s="169">
        <f t="shared" si="2"/>
        <v>287500</v>
      </c>
      <c r="M29" s="178"/>
      <c r="N29" s="171">
        <v>4000</v>
      </c>
      <c r="O29" s="172">
        <f>N29*J29</f>
        <v>20000</v>
      </c>
      <c r="P29" s="169">
        <f>L29-O29</f>
        <v>267500</v>
      </c>
      <c r="Q29" s="153"/>
    </row>
    <row r="30" spans="1:17" x14ac:dyDescent="0.25">
      <c r="A30" s="153"/>
      <c r="B30" s="69"/>
      <c r="C30" s="43"/>
      <c r="D30" s="44"/>
      <c r="E30" s="45"/>
      <c r="F30" s="45"/>
      <c r="G30" s="45"/>
      <c r="H30" s="45"/>
      <c r="I30" s="45"/>
      <c r="J30" s="223"/>
      <c r="K30" s="168"/>
      <c r="L30" s="169"/>
      <c r="M30" s="178"/>
      <c r="N30" s="171"/>
      <c r="O30" s="172"/>
      <c r="P30" s="169"/>
      <c r="Q30" s="153"/>
    </row>
    <row r="31" spans="1:17" x14ac:dyDescent="0.25">
      <c r="A31" s="153"/>
      <c r="B31" s="118"/>
      <c r="C31" s="119" t="s">
        <v>40</v>
      </c>
      <c r="D31" s="78"/>
      <c r="E31" s="125"/>
      <c r="F31" s="125"/>
      <c r="G31" s="125">
        <f t="shared" si="4"/>
        <v>0</v>
      </c>
      <c r="H31" s="125">
        <f t="shared" si="5"/>
        <v>0</v>
      </c>
      <c r="I31" s="125">
        <f t="shared" si="6"/>
        <v>0</v>
      </c>
      <c r="J31" s="225"/>
      <c r="K31" s="181"/>
      <c r="L31" s="176"/>
      <c r="M31" s="178"/>
      <c r="N31" s="177"/>
      <c r="O31" s="175"/>
      <c r="P31" s="176"/>
      <c r="Q31" s="153"/>
    </row>
    <row r="32" spans="1:17" ht="26.25" x14ac:dyDescent="0.25">
      <c r="A32" s="153"/>
      <c r="B32" s="69">
        <v>18</v>
      </c>
      <c r="C32" s="49" t="s">
        <v>41</v>
      </c>
      <c r="D32" s="44" t="s">
        <v>1</v>
      </c>
      <c r="E32" s="45">
        <v>1</v>
      </c>
      <c r="F32" s="45">
        <f>+E32</f>
        <v>1</v>
      </c>
      <c r="G32" s="45">
        <f t="shared" si="4"/>
        <v>1</v>
      </c>
      <c r="H32" s="45">
        <f t="shared" si="5"/>
        <v>1</v>
      </c>
      <c r="I32" s="45">
        <f t="shared" si="6"/>
        <v>1</v>
      </c>
      <c r="J32" s="223">
        <v>5</v>
      </c>
      <c r="K32" s="168">
        <v>33275</v>
      </c>
      <c r="L32" s="169">
        <f t="shared" si="2"/>
        <v>166375</v>
      </c>
      <c r="M32" s="178"/>
      <c r="N32" s="171">
        <v>7350</v>
      </c>
      <c r="O32" s="172">
        <f>N32*J32</f>
        <v>36750</v>
      </c>
      <c r="P32" s="169">
        <f>L32-O32</f>
        <v>129625</v>
      </c>
      <c r="Q32" s="153"/>
    </row>
    <row r="33" spans="1:17" x14ac:dyDescent="0.25">
      <c r="A33" s="153"/>
      <c r="B33" s="69"/>
      <c r="C33" s="49"/>
      <c r="D33" s="44"/>
      <c r="E33" s="45"/>
      <c r="F33" s="45"/>
      <c r="G33" s="45"/>
      <c r="H33" s="45"/>
      <c r="I33" s="45"/>
      <c r="J33" s="223"/>
      <c r="K33" s="168"/>
      <c r="L33" s="169"/>
      <c r="M33" s="178"/>
      <c r="N33" s="171"/>
      <c r="O33" s="172"/>
      <c r="P33" s="169"/>
      <c r="Q33" s="153"/>
    </row>
    <row r="34" spans="1:17" x14ac:dyDescent="0.25">
      <c r="A34" s="153"/>
      <c r="B34" s="118"/>
      <c r="C34" s="119" t="s">
        <v>62</v>
      </c>
      <c r="D34" s="78"/>
      <c r="E34" s="120"/>
      <c r="F34" s="120"/>
      <c r="G34" s="120"/>
      <c r="H34" s="120"/>
      <c r="I34" s="120"/>
      <c r="J34" s="225"/>
      <c r="K34" s="181"/>
      <c r="L34" s="176"/>
      <c r="M34" s="178"/>
      <c r="N34" s="177"/>
      <c r="O34" s="175"/>
      <c r="P34" s="176"/>
      <c r="Q34" s="153"/>
    </row>
    <row r="35" spans="1:17" x14ac:dyDescent="0.25">
      <c r="A35" s="153"/>
      <c r="B35" s="69">
        <v>19</v>
      </c>
      <c r="C35" s="49" t="s">
        <v>64</v>
      </c>
      <c r="D35" s="44" t="s">
        <v>1</v>
      </c>
      <c r="E35" s="45">
        <v>1</v>
      </c>
      <c r="F35" s="45"/>
      <c r="G35" s="45"/>
      <c r="H35" s="45"/>
      <c r="I35" s="45"/>
      <c r="J35" s="223">
        <v>1</v>
      </c>
      <c r="K35" s="168">
        <v>58750</v>
      </c>
      <c r="L35" s="169">
        <f t="shared" si="2"/>
        <v>58750</v>
      </c>
      <c r="M35" s="178"/>
      <c r="N35" s="171">
        <v>27500</v>
      </c>
      <c r="O35" s="172">
        <f>N35*J35</f>
        <v>27500</v>
      </c>
      <c r="P35" s="169">
        <f>L35-O35</f>
        <v>31250</v>
      </c>
      <c r="Q35" s="153"/>
    </row>
    <row r="36" spans="1:17" x14ac:dyDescent="0.25">
      <c r="A36" s="153"/>
      <c r="B36" s="69">
        <v>20</v>
      </c>
      <c r="C36" s="49" t="s">
        <v>63</v>
      </c>
      <c r="D36" s="44" t="s">
        <v>1</v>
      </c>
      <c r="E36" s="45">
        <v>1</v>
      </c>
      <c r="F36" s="45"/>
      <c r="G36" s="45"/>
      <c r="H36" s="45"/>
      <c r="I36" s="45"/>
      <c r="J36" s="223">
        <v>1</v>
      </c>
      <c r="K36" s="168">
        <v>185000</v>
      </c>
      <c r="L36" s="169">
        <f t="shared" si="2"/>
        <v>185000</v>
      </c>
      <c r="M36" s="178"/>
      <c r="N36" s="171"/>
      <c r="O36" s="172">
        <f>N36*J36</f>
        <v>0</v>
      </c>
      <c r="P36" s="169">
        <f>L36-O36</f>
        <v>185000</v>
      </c>
      <c r="Q36" s="153"/>
    </row>
    <row r="37" spans="1:17" x14ac:dyDescent="0.25">
      <c r="A37" s="153"/>
      <c r="B37" s="69"/>
      <c r="C37" s="49"/>
      <c r="D37" s="44"/>
      <c r="E37" s="45"/>
      <c r="F37" s="45"/>
      <c r="G37" s="45"/>
      <c r="H37" s="45"/>
      <c r="I37" s="45"/>
      <c r="J37" s="223"/>
      <c r="K37" s="168"/>
      <c r="L37" s="169"/>
      <c r="M37" s="178"/>
      <c r="N37" s="171"/>
      <c r="O37" s="172"/>
      <c r="P37" s="169"/>
      <c r="Q37" s="153"/>
    </row>
    <row r="38" spans="1:17" x14ac:dyDescent="0.25">
      <c r="A38" s="153"/>
      <c r="B38" s="118"/>
      <c r="C38" s="119" t="s">
        <v>42</v>
      </c>
      <c r="D38" s="78"/>
      <c r="E38" s="120"/>
      <c r="F38" s="120"/>
      <c r="G38" s="120"/>
      <c r="H38" s="120"/>
      <c r="I38" s="120"/>
      <c r="J38" s="225"/>
      <c r="K38" s="181"/>
      <c r="L38" s="176"/>
      <c r="M38" s="178"/>
      <c r="N38" s="177"/>
      <c r="O38" s="175"/>
      <c r="P38" s="176"/>
      <c r="Q38" s="153"/>
    </row>
    <row r="39" spans="1:17" x14ac:dyDescent="0.25">
      <c r="A39" s="153"/>
      <c r="B39" s="69">
        <v>21</v>
      </c>
      <c r="C39" s="43" t="s">
        <v>43</v>
      </c>
      <c r="D39" s="44" t="s">
        <v>3</v>
      </c>
      <c r="E39" s="45">
        <f>+E18</f>
        <v>36.36</v>
      </c>
      <c r="F39" s="45">
        <f>+E39</f>
        <v>36.36</v>
      </c>
      <c r="G39" s="45">
        <f t="shared" si="4"/>
        <v>36.36</v>
      </c>
      <c r="H39" s="45">
        <f t="shared" si="5"/>
        <v>36.36</v>
      </c>
      <c r="I39" s="45">
        <f t="shared" si="6"/>
        <v>36.36</v>
      </c>
      <c r="J39" s="223">
        <f>SUM(F39:I39)</f>
        <v>145.44</v>
      </c>
      <c r="K39" s="168">
        <v>458.53</v>
      </c>
      <c r="L39" s="169">
        <f t="shared" ref="L39:L41" si="8">K39*J39</f>
        <v>66688.603199999998</v>
      </c>
      <c r="M39" s="178"/>
      <c r="N39" s="171">
        <v>181.6</v>
      </c>
      <c r="O39" s="172">
        <f>N39*J39</f>
        <v>26411.903999999999</v>
      </c>
      <c r="P39" s="169">
        <f>L39-O39</f>
        <v>40276.699200000003</v>
      </c>
      <c r="Q39" s="153"/>
    </row>
    <row r="40" spans="1:17" x14ac:dyDescent="0.25">
      <c r="A40" s="153"/>
      <c r="B40" s="69">
        <v>22</v>
      </c>
      <c r="C40" s="43" t="s">
        <v>44</v>
      </c>
      <c r="D40" s="44" t="s">
        <v>3</v>
      </c>
      <c r="E40" s="45">
        <f>+E19</f>
        <v>36.36</v>
      </c>
      <c r="F40" s="45">
        <f>+E40</f>
        <v>36.36</v>
      </c>
      <c r="G40" s="45">
        <f t="shared" si="4"/>
        <v>36.36</v>
      </c>
      <c r="H40" s="45">
        <f t="shared" si="5"/>
        <v>36.36</v>
      </c>
      <c r="I40" s="45">
        <f t="shared" si="6"/>
        <v>36.36</v>
      </c>
      <c r="J40" s="223">
        <f>SUM(F40:I40)</f>
        <v>145.44</v>
      </c>
      <c r="K40" s="168">
        <v>458.53</v>
      </c>
      <c r="L40" s="169">
        <f t="shared" si="8"/>
        <v>66688.603199999998</v>
      </c>
      <c r="M40" s="178"/>
      <c r="N40" s="171">
        <v>181.6</v>
      </c>
      <c r="O40" s="172">
        <f>N40*J40</f>
        <v>26411.903999999999</v>
      </c>
      <c r="P40" s="169">
        <f>L40-O40</f>
        <v>40276.699200000003</v>
      </c>
      <c r="Q40" s="153"/>
    </row>
    <row r="41" spans="1:17" x14ac:dyDescent="0.25">
      <c r="A41" s="153"/>
      <c r="B41" s="69">
        <v>23</v>
      </c>
      <c r="C41" s="43" t="s">
        <v>45</v>
      </c>
      <c r="D41" s="44" t="s">
        <v>3</v>
      </c>
      <c r="E41" s="45">
        <v>9.1999999999999993</v>
      </c>
      <c r="F41" s="45">
        <f>+E41</f>
        <v>9.1999999999999993</v>
      </c>
      <c r="G41" s="45">
        <f t="shared" si="4"/>
        <v>9.1999999999999993</v>
      </c>
      <c r="H41" s="45">
        <f t="shared" si="5"/>
        <v>9.1999999999999993</v>
      </c>
      <c r="I41" s="45">
        <f t="shared" si="6"/>
        <v>9.1999999999999993</v>
      </c>
      <c r="J41" s="223">
        <f>SUM(F41:I41)</f>
        <v>36.799999999999997</v>
      </c>
      <c r="K41" s="168">
        <v>532.29999999999995</v>
      </c>
      <c r="L41" s="169">
        <f t="shared" si="8"/>
        <v>19588.639999999996</v>
      </c>
      <c r="M41" s="178"/>
      <c r="N41" s="171">
        <v>183.68</v>
      </c>
      <c r="O41" s="172">
        <f>N41*J41</f>
        <v>6759.424</v>
      </c>
      <c r="P41" s="169">
        <f>L41-O41</f>
        <v>12829.215999999997</v>
      </c>
      <c r="Q41" s="153"/>
    </row>
    <row r="42" spans="1:17" x14ac:dyDescent="0.25">
      <c r="A42" s="153"/>
      <c r="B42" s="69"/>
      <c r="C42" s="25"/>
      <c r="D42" s="23"/>
      <c r="E42" s="24"/>
      <c r="F42" s="24"/>
      <c r="G42" s="24"/>
      <c r="H42" s="24"/>
      <c r="I42" s="24"/>
      <c r="J42" s="53"/>
      <c r="K42" s="173"/>
      <c r="L42" s="174"/>
      <c r="M42" s="178"/>
      <c r="N42" s="171"/>
      <c r="O42" s="172"/>
      <c r="P42" s="169"/>
      <c r="Q42" s="153"/>
    </row>
    <row r="43" spans="1:17" x14ac:dyDescent="0.25">
      <c r="A43" s="153"/>
      <c r="B43" s="126" t="s">
        <v>17</v>
      </c>
      <c r="C43" s="119" t="s">
        <v>59</v>
      </c>
      <c r="D43" s="78"/>
      <c r="E43" s="120"/>
      <c r="F43" s="120"/>
      <c r="G43" s="120"/>
      <c r="H43" s="120"/>
      <c r="I43" s="120"/>
      <c r="J43" s="121"/>
      <c r="K43" s="182"/>
      <c r="L43" s="176"/>
      <c r="M43" s="178"/>
      <c r="N43" s="177"/>
      <c r="O43" s="175"/>
      <c r="P43" s="176"/>
      <c r="Q43" s="153"/>
    </row>
    <row r="44" spans="1:17" x14ac:dyDescent="0.25">
      <c r="A44" s="153"/>
      <c r="B44" s="69">
        <v>25</v>
      </c>
      <c r="C44" s="183" t="s">
        <v>4</v>
      </c>
      <c r="D44" s="184" t="s">
        <v>3</v>
      </c>
      <c r="E44" s="183"/>
      <c r="F44" s="183"/>
      <c r="G44" s="183"/>
      <c r="H44" s="183"/>
      <c r="I44" s="183"/>
      <c r="J44" s="184">
        <v>250</v>
      </c>
      <c r="K44" s="168">
        <v>1927.49</v>
      </c>
      <c r="L44" s="169">
        <f>J44*K44</f>
        <v>481872.5</v>
      </c>
      <c r="M44" s="178"/>
      <c r="N44" s="171">
        <v>701.76</v>
      </c>
      <c r="O44" s="172">
        <f>N44*J44</f>
        <v>175440</v>
      </c>
      <c r="P44" s="169">
        <f>L44-O44</f>
        <v>306432.5</v>
      </c>
      <c r="Q44" s="153"/>
    </row>
    <row r="45" spans="1:17" x14ac:dyDescent="0.25">
      <c r="A45" s="153"/>
      <c r="B45" s="69">
        <v>26</v>
      </c>
      <c r="C45" s="166" t="s">
        <v>5</v>
      </c>
      <c r="D45" s="185" t="s">
        <v>3</v>
      </c>
      <c r="E45" s="166"/>
      <c r="F45" s="166"/>
      <c r="G45" s="166"/>
      <c r="H45" s="166"/>
      <c r="I45" s="166"/>
      <c r="J45" s="185">
        <v>950</v>
      </c>
      <c r="K45" s="186">
        <v>1645.6</v>
      </c>
      <c r="L45" s="187">
        <f t="shared" ref="L45:L54" si="9">J45*K45</f>
        <v>1563320</v>
      </c>
      <c r="M45" s="188"/>
      <c r="N45" s="189">
        <v>967.71</v>
      </c>
      <c r="O45" s="190">
        <f>N45*J45</f>
        <v>919324.5</v>
      </c>
      <c r="P45" s="187">
        <f>L45-O45</f>
        <v>643995.5</v>
      </c>
      <c r="Q45" s="153"/>
    </row>
    <row r="46" spans="1:17" x14ac:dyDescent="0.25">
      <c r="A46" s="153"/>
      <c r="B46" s="69">
        <v>27</v>
      </c>
      <c r="C46" s="166" t="s">
        <v>6</v>
      </c>
      <c r="D46" s="185" t="s">
        <v>3</v>
      </c>
      <c r="E46" s="166"/>
      <c r="F46" s="166"/>
      <c r="G46" s="166"/>
      <c r="H46" s="166"/>
      <c r="I46" s="166"/>
      <c r="J46" s="185">
        <v>416</v>
      </c>
      <c r="K46" s="186">
        <v>425.3</v>
      </c>
      <c r="L46" s="187">
        <f t="shared" si="9"/>
        <v>176924.80000000002</v>
      </c>
      <c r="M46" s="188"/>
      <c r="N46" s="189">
        <v>308.04000000000002</v>
      </c>
      <c r="O46" s="190">
        <f>N46*J46</f>
        <v>128144.64000000001</v>
      </c>
      <c r="P46" s="187">
        <f>L46-O46</f>
        <v>48780.160000000003</v>
      </c>
      <c r="Q46" s="153"/>
    </row>
    <row r="47" spans="1:17" x14ac:dyDescent="0.25">
      <c r="A47" s="153"/>
      <c r="B47" s="69">
        <v>28</v>
      </c>
      <c r="C47" s="166" t="s">
        <v>7</v>
      </c>
      <c r="D47" s="185" t="s">
        <v>3</v>
      </c>
      <c r="E47" s="166"/>
      <c r="F47" s="166"/>
      <c r="G47" s="166"/>
      <c r="H47" s="166"/>
      <c r="I47" s="166"/>
      <c r="J47" s="185">
        <v>80</v>
      </c>
      <c r="K47" s="186">
        <v>1927.49</v>
      </c>
      <c r="L47" s="187">
        <f t="shared" si="9"/>
        <v>154199.20000000001</v>
      </c>
      <c r="M47" s="188"/>
      <c r="N47" s="189">
        <v>701.76</v>
      </c>
      <c r="O47" s="190">
        <f>N47*J47</f>
        <v>56140.800000000003</v>
      </c>
      <c r="P47" s="187">
        <f>L47-O47</f>
        <v>98058.400000000009</v>
      </c>
      <c r="Q47" s="153"/>
    </row>
    <row r="48" spans="1:17" x14ac:dyDescent="0.25">
      <c r="A48" s="153"/>
      <c r="B48" s="69"/>
      <c r="C48" s="43"/>
      <c r="D48" s="45"/>
      <c r="E48" s="45"/>
      <c r="F48" s="166"/>
      <c r="G48" s="166"/>
      <c r="H48" s="190"/>
      <c r="I48" s="190"/>
      <c r="J48" s="185"/>
      <c r="K48" s="186"/>
      <c r="L48" s="187"/>
      <c r="M48" s="188"/>
      <c r="N48" s="189"/>
      <c r="O48" s="190"/>
      <c r="P48" s="187"/>
      <c r="Q48" s="153"/>
    </row>
    <row r="49" spans="1:17" x14ac:dyDescent="0.25">
      <c r="A49" s="153"/>
      <c r="B49" s="126" t="s">
        <v>61</v>
      </c>
      <c r="C49" s="119" t="s">
        <v>65</v>
      </c>
      <c r="D49" s="78"/>
      <c r="E49" s="120"/>
      <c r="F49" s="120"/>
      <c r="G49" s="120"/>
      <c r="H49" s="191"/>
      <c r="I49" s="191"/>
      <c r="J49" s="221"/>
      <c r="K49" s="192"/>
      <c r="L49" s="193"/>
      <c r="M49" s="188"/>
      <c r="N49" s="194"/>
      <c r="O49" s="191"/>
      <c r="P49" s="193"/>
      <c r="Q49" s="153"/>
    </row>
    <row r="50" spans="1:17" x14ac:dyDescent="0.25">
      <c r="A50" s="153"/>
      <c r="B50" s="69">
        <v>29</v>
      </c>
      <c r="C50" s="43" t="s">
        <v>66</v>
      </c>
      <c r="D50" s="44" t="s">
        <v>9</v>
      </c>
      <c r="E50" s="45"/>
      <c r="F50" s="45"/>
      <c r="G50" s="45"/>
      <c r="H50" s="190"/>
      <c r="I50" s="190"/>
      <c r="J50" s="185">
        <v>1</v>
      </c>
      <c r="K50" s="186">
        <v>37550</v>
      </c>
      <c r="L50" s="187">
        <f t="shared" si="9"/>
        <v>37550</v>
      </c>
      <c r="M50" s="188"/>
      <c r="N50" s="189">
        <v>17305.5</v>
      </c>
      <c r="O50" s="190">
        <f>N50*J50</f>
        <v>17305.5</v>
      </c>
      <c r="P50" s="187">
        <f>L50-O50</f>
        <v>20244.5</v>
      </c>
      <c r="Q50" s="153"/>
    </row>
    <row r="51" spans="1:17" x14ac:dyDescent="0.25">
      <c r="A51" s="153"/>
      <c r="B51" s="69">
        <v>30</v>
      </c>
      <c r="C51" s="43" t="s">
        <v>67</v>
      </c>
      <c r="D51" s="44" t="s">
        <v>1</v>
      </c>
      <c r="E51" s="45"/>
      <c r="F51" s="45"/>
      <c r="G51" s="45"/>
      <c r="H51" s="45"/>
      <c r="I51" s="45"/>
      <c r="J51" s="185">
        <v>1</v>
      </c>
      <c r="K51" s="186">
        <v>185000</v>
      </c>
      <c r="L51" s="187">
        <f t="shared" si="9"/>
        <v>185000</v>
      </c>
      <c r="M51" s="188"/>
      <c r="N51" s="189">
        <v>65000</v>
      </c>
      <c r="O51" s="190">
        <f>N51*J51</f>
        <v>65000</v>
      </c>
      <c r="P51" s="187">
        <f>L51-O51</f>
        <v>120000</v>
      </c>
      <c r="Q51" s="153"/>
    </row>
    <row r="52" spans="1:17" x14ac:dyDescent="0.25">
      <c r="A52" s="153"/>
      <c r="B52" s="69">
        <v>31</v>
      </c>
      <c r="C52" s="106" t="s">
        <v>83</v>
      </c>
      <c r="D52" s="107" t="s">
        <v>3</v>
      </c>
      <c r="E52" s="45"/>
      <c r="F52" s="45"/>
      <c r="G52" s="45"/>
      <c r="H52" s="45"/>
      <c r="I52" s="45"/>
      <c r="J52" s="185">
        <v>11</v>
      </c>
      <c r="K52" s="186">
        <v>6350</v>
      </c>
      <c r="L52" s="187">
        <f t="shared" si="9"/>
        <v>69850</v>
      </c>
      <c r="M52" s="188"/>
      <c r="N52" s="189">
        <v>6350</v>
      </c>
      <c r="O52" s="195">
        <f>N52*J52</f>
        <v>69850</v>
      </c>
      <c r="P52" s="196">
        <f>L52-O52</f>
        <v>0</v>
      </c>
      <c r="Q52" s="153"/>
    </row>
    <row r="53" spans="1:17" x14ac:dyDescent="0.25">
      <c r="A53" s="153"/>
      <c r="B53" s="69">
        <v>32</v>
      </c>
      <c r="C53" s="108" t="s">
        <v>84</v>
      </c>
      <c r="D53" s="107" t="s">
        <v>3</v>
      </c>
      <c r="E53" s="45"/>
      <c r="F53" s="45"/>
      <c r="G53" s="45"/>
      <c r="H53" s="45"/>
      <c r="I53" s="45"/>
      <c r="J53" s="185">
        <v>305</v>
      </c>
      <c r="K53" s="186">
        <v>6350</v>
      </c>
      <c r="L53" s="187">
        <f t="shared" si="9"/>
        <v>1936750</v>
      </c>
      <c r="M53" s="188"/>
      <c r="N53" s="189">
        <v>3200</v>
      </c>
      <c r="O53" s="195">
        <f>N53*J53</f>
        <v>976000</v>
      </c>
      <c r="P53" s="196">
        <f>L53-O53</f>
        <v>960750</v>
      </c>
      <c r="Q53" s="153"/>
    </row>
    <row r="54" spans="1:17" x14ac:dyDescent="0.25">
      <c r="A54" s="153"/>
      <c r="B54" s="69">
        <v>33</v>
      </c>
      <c r="C54" s="108" t="s">
        <v>69</v>
      </c>
      <c r="D54" s="107" t="s">
        <v>9</v>
      </c>
      <c r="E54" s="45"/>
      <c r="F54" s="45"/>
      <c r="G54" s="45"/>
      <c r="H54" s="45"/>
      <c r="I54" s="45"/>
      <c r="J54" s="185">
        <v>1</v>
      </c>
      <c r="K54" s="186">
        <v>45000</v>
      </c>
      <c r="L54" s="187">
        <f t="shared" si="9"/>
        <v>45000</v>
      </c>
      <c r="M54" s="188"/>
      <c r="N54" s="189">
        <v>15000</v>
      </c>
      <c r="O54" s="166">
        <f>N54*J54</f>
        <v>15000</v>
      </c>
      <c r="P54" s="196">
        <f>L54-O54</f>
        <v>30000</v>
      </c>
      <c r="Q54" s="153"/>
    </row>
    <row r="55" spans="1:17" ht="15.75" thickBot="1" x14ac:dyDescent="0.3">
      <c r="A55" s="153"/>
      <c r="B55" s="71"/>
      <c r="C55" s="72"/>
      <c r="D55" s="73"/>
      <c r="E55" s="74"/>
      <c r="F55" s="74"/>
      <c r="G55" s="74"/>
      <c r="H55" s="74"/>
      <c r="I55" s="74"/>
      <c r="J55" s="80"/>
      <c r="K55" s="197"/>
      <c r="L55" s="198"/>
      <c r="M55" s="188"/>
      <c r="N55" s="199"/>
      <c r="O55" s="200">
        <f>SUM(O10:O54)</f>
        <v>3177372.0196000002</v>
      </c>
      <c r="P55" s="201">
        <f>SUM(P10:P54)</f>
        <v>3787556.6102999998</v>
      </c>
      <c r="Q55" s="153"/>
    </row>
    <row r="56" spans="1:17" ht="15.75" thickBot="1" x14ac:dyDescent="0.3">
      <c r="A56" s="153"/>
      <c r="B56" s="153"/>
      <c r="C56" s="154"/>
      <c r="D56" s="154"/>
      <c r="E56" s="154"/>
      <c r="F56" s="154"/>
      <c r="G56" s="154"/>
      <c r="H56" s="153"/>
      <c r="I56" s="153"/>
      <c r="J56" s="153"/>
      <c r="K56" s="153"/>
      <c r="L56" s="202">
        <f>SUM(L10:L55)</f>
        <v>6964928.6298999991</v>
      </c>
      <c r="M56" s="203"/>
      <c r="N56" s="153"/>
      <c r="O56" s="153"/>
      <c r="P56" s="202">
        <f>O55+P55</f>
        <v>6964928.6299000001</v>
      </c>
      <c r="Q56" s="153"/>
    </row>
    <row r="57" spans="1:17" ht="15.75" thickBot="1" x14ac:dyDescent="0.3">
      <c r="A57" s="153"/>
      <c r="B57" s="153"/>
      <c r="C57" s="154"/>
      <c r="D57" s="154"/>
      <c r="E57" s="154"/>
      <c r="F57" s="154"/>
      <c r="G57" s="154"/>
      <c r="H57" s="153"/>
      <c r="I57" s="153"/>
      <c r="J57" s="153"/>
      <c r="K57" s="153"/>
      <c r="L57" s="204"/>
      <c r="M57" s="204"/>
      <c r="N57" s="153"/>
      <c r="O57" s="153"/>
      <c r="P57" s="153"/>
      <c r="Q57" s="153"/>
    </row>
    <row r="58" spans="1:17" x14ac:dyDescent="0.25">
      <c r="A58" s="153"/>
      <c r="B58" s="153"/>
      <c r="C58" s="205" t="s">
        <v>70</v>
      </c>
      <c r="D58" s="206"/>
      <c r="E58" s="206"/>
      <c r="F58" s="206"/>
      <c r="G58" s="206"/>
      <c r="H58" s="206"/>
      <c r="I58" s="206" t="s">
        <v>70</v>
      </c>
      <c r="J58" s="206"/>
      <c r="K58" s="207">
        <v>0.1</v>
      </c>
      <c r="L58" s="208">
        <f>L56*0.1</f>
        <v>696492.86298999994</v>
      </c>
      <c r="M58" s="208"/>
      <c r="N58" s="206"/>
      <c r="O58" s="206"/>
      <c r="P58" s="209">
        <f>P56*0.1</f>
        <v>696492.86299000005</v>
      </c>
      <c r="Q58" s="153"/>
    </row>
    <row r="59" spans="1:17" x14ac:dyDescent="0.25">
      <c r="A59" s="153"/>
      <c r="B59" s="153"/>
      <c r="C59" s="210" t="s">
        <v>82</v>
      </c>
      <c r="D59" s="166"/>
      <c r="E59" s="166"/>
      <c r="F59" s="166"/>
      <c r="G59" s="166"/>
      <c r="H59" s="166"/>
      <c r="I59" s="166" t="s">
        <v>71</v>
      </c>
      <c r="J59" s="166"/>
      <c r="K59" s="211">
        <v>0.1</v>
      </c>
      <c r="L59" s="212">
        <f>L56*0.1</f>
        <v>696492.86298999994</v>
      </c>
      <c r="M59" s="212"/>
      <c r="N59" s="166"/>
      <c r="O59" s="166"/>
      <c r="P59" s="187">
        <f>P56*0.1</f>
        <v>696492.86299000005</v>
      </c>
      <c r="Q59" s="153"/>
    </row>
    <row r="60" spans="1:17" x14ac:dyDescent="0.25">
      <c r="A60" s="153"/>
      <c r="B60" s="153"/>
      <c r="C60" s="213"/>
      <c r="D60" s="166"/>
      <c r="E60" s="166"/>
      <c r="F60" s="166"/>
      <c r="G60" s="166"/>
      <c r="H60" s="166"/>
      <c r="I60" s="166"/>
      <c r="J60" s="166"/>
      <c r="K60" s="166"/>
      <c r="L60" s="214"/>
      <c r="M60" s="214"/>
      <c r="N60" s="166"/>
      <c r="O60" s="166"/>
      <c r="P60" s="167"/>
      <c r="Q60" s="153"/>
    </row>
    <row r="61" spans="1:17" x14ac:dyDescent="0.25">
      <c r="A61" s="153"/>
      <c r="B61" s="153"/>
      <c r="C61" s="213"/>
      <c r="D61" s="166"/>
      <c r="E61" s="166"/>
      <c r="F61" s="166"/>
      <c r="G61" s="166"/>
      <c r="H61" s="166"/>
      <c r="I61" s="166"/>
      <c r="J61" s="166"/>
      <c r="K61" s="166"/>
      <c r="L61" s="212">
        <f>L56+L58+L59</f>
        <v>8357914.3558799997</v>
      </c>
      <c r="M61" s="212"/>
      <c r="N61" s="166"/>
      <c r="O61" s="166"/>
      <c r="P61" s="163">
        <f>SUM(P56:P60)</f>
        <v>8357914.3558800006</v>
      </c>
      <c r="Q61" s="153"/>
    </row>
    <row r="62" spans="1:17" x14ac:dyDescent="0.25">
      <c r="A62" s="153"/>
      <c r="B62" s="153"/>
      <c r="C62" s="210" t="s">
        <v>87</v>
      </c>
      <c r="D62" s="166"/>
      <c r="E62" s="166"/>
      <c r="F62" s="166"/>
      <c r="G62" s="166"/>
      <c r="H62" s="166"/>
      <c r="I62" s="166"/>
      <c r="J62" s="166" t="s">
        <v>72</v>
      </c>
      <c r="K62" s="211">
        <v>0.21</v>
      </c>
      <c r="L62" s="190">
        <f>L61*0.21</f>
        <v>1755162.0147348</v>
      </c>
      <c r="M62" s="190"/>
      <c r="N62" s="166"/>
      <c r="O62" s="166"/>
      <c r="P62" s="163">
        <f>P55*0.21</f>
        <v>795386.88816299988</v>
      </c>
      <c r="Q62" s="153"/>
    </row>
    <row r="63" spans="1:17" x14ac:dyDescent="0.25">
      <c r="A63" s="153"/>
      <c r="B63" s="153"/>
      <c r="C63" s="210" t="s">
        <v>73</v>
      </c>
      <c r="D63" s="166"/>
      <c r="E63" s="166"/>
      <c r="F63" s="166"/>
      <c r="G63" s="166"/>
      <c r="H63" s="166"/>
      <c r="I63" s="166"/>
      <c r="J63" s="166" t="s">
        <v>73</v>
      </c>
      <c r="K63" s="215">
        <v>2.5000000000000001E-2</v>
      </c>
      <c r="L63" s="190">
        <f>L61*0.025</f>
        <v>208947.858897</v>
      </c>
      <c r="M63" s="190"/>
      <c r="N63" s="166"/>
      <c r="O63" s="166"/>
      <c r="P63" s="163">
        <f>P55*0.025</f>
        <v>94688.915257500004</v>
      </c>
      <c r="Q63" s="153"/>
    </row>
    <row r="64" spans="1:17" x14ac:dyDescent="0.25">
      <c r="A64" s="153"/>
      <c r="B64" s="153"/>
      <c r="C64" s="213"/>
      <c r="D64" s="166"/>
      <c r="E64" s="166"/>
      <c r="F64" s="166"/>
      <c r="G64" s="166"/>
      <c r="H64" s="166"/>
      <c r="I64" s="166"/>
      <c r="J64" s="166"/>
      <c r="K64" s="215"/>
      <c r="L64" s="190"/>
      <c r="M64" s="190"/>
      <c r="N64" s="166"/>
      <c r="O64" s="166"/>
      <c r="P64" s="163"/>
      <c r="Q64" s="153"/>
    </row>
    <row r="65" spans="1:17" x14ac:dyDescent="0.25">
      <c r="A65" s="153"/>
      <c r="B65" s="153"/>
      <c r="C65" s="213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3">
        <f>P61+P62+P63</f>
        <v>9247990.1593005005</v>
      </c>
      <c r="Q65" s="153"/>
    </row>
    <row r="66" spans="1:17" x14ac:dyDescent="0.25">
      <c r="A66" s="153"/>
      <c r="B66" s="153"/>
      <c r="C66" s="213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3"/>
      <c r="Q66" s="153"/>
    </row>
    <row r="67" spans="1:17" ht="15.75" thickBot="1" x14ac:dyDescent="0.3">
      <c r="A67" s="153"/>
      <c r="B67" s="153"/>
      <c r="C67" s="216"/>
      <c r="D67" s="217"/>
      <c r="E67" s="217"/>
      <c r="F67" s="217"/>
      <c r="G67" s="217"/>
      <c r="H67" s="217"/>
      <c r="I67" s="217"/>
      <c r="J67" s="217"/>
      <c r="K67" s="217"/>
      <c r="L67" s="218">
        <f>L61+L62+L63</f>
        <v>10322024.229511801</v>
      </c>
      <c r="M67" s="219"/>
      <c r="N67" s="217"/>
      <c r="O67" s="217"/>
      <c r="P67" s="220">
        <f>P61+P62+P63</f>
        <v>9247990.1593005005</v>
      </c>
      <c r="Q67" s="153"/>
    </row>
    <row r="68" spans="1:17" x14ac:dyDescent="0.25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</row>
    <row r="69" spans="1:17" x14ac:dyDescent="0.25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</row>
  </sheetData>
  <pageMargins left="0.70866141732283472" right="0.70866141732283472" top="0.74803149606299213" bottom="0.74803149606299213" header="0.31496062992125984" footer="0.31496062992125984"/>
  <pageSetup scale="68" orientation="portrait" r:id="rId1"/>
  <ignoredErrors>
    <ignoredError sqref="O50:P52 P53:P56 P58:P59 P61:P63 P65 O53:O5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6:R60"/>
  <sheetViews>
    <sheetView tabSelected="1" topLeftCell="D1" zoomScale="88" zoomScaleNormal="88" workbookViewId="0">
      <selection activeCell="R62" sqref="R62"/>
    </sheetView>
  </sheetViews>
  <sheetFormatPr baseColWidth="10" defaultRowHeight="15" x14ac:dyDescent="0.25"/>
  <cols>
    <col min="1" max="1" width="9" customWidth="1"/>
    <col min="3" max="3" width="46.7109375" customWidth="1"/>
    <col min="5" max="9" width="11.42578125" hidden="1" customWidth="1"/>
    <col min="10" max="10" width="11.42578125" customWidth="1"/>
    <col min="11" max="11" width="19.85546875" customWidth="1"/>
    <col min="12" max="12" width="17.85546875" hidden="1" customWidth="1"/>
    <col min="13" max="13" width="9.85546875" hidden="1" customWidth="1"/>
    <col min="14" max="14" width="20.85546875" customWidth="1"/>
    <col min="15" max="15" width="17.85546875" customWidth="1"/>
    <col min="16" max="16" width="22.140625" customWidth="1"/>
    <col min="17" max="17" width="17.85546875" customWidth="1"/>
    <col min="18" max="18" width="18.7109375" customWidth="1"/>
  </cols>
  <sheetData>
    <row r="6" spans="2:18" x14ac:dyDescent="0.25">
      <c r="B6" s="153"/>
      <c r="C6" s="134" t="s">
        <v>85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3"/>
      <c r="O6" s="153"/>
      <c r="P6" s="153"/>
      <c r="Q6" s="153"/>
      <c r="R6" s="153"/>
    </row>
    <row r="7" spans="2:18" x14ac:dyDescent="0.25">
      <c r="B7" s="153"/>
      <c r="C7" s="134" t="s">
        <v>86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  <c r="N7" s="153"/>
      <c r="O7" s="153"/>
      <c r="P7" s="153"/>
      <c r="Q7" s="153"/>
      <c r="R7" s="153"/>
    </row>
    <row r="8" spans="2:18" ht="6" customHeight="1" thickBot="1" x14ac:dyDescent="0.3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5" t="s">
        <v>78</v>
      </c>
      <c r="M8" s="156"/>
      <c r="N8" s="155"/>
      <c r="O8" s="153"/>
      <c r="P8" s="153"/>
      <c r="Q8" s="153"/>
      <c r="R8" s="153"/>
    </row>
    <row r="9" spans="2:18" x14ac:dyDescent="0.25">
      <c r="B9" s="109" t="s">
        <v>80</v>
      </c>
      <c r="C9" s="110" t="s">
        <v>18</v>
      </c>
      <c r="D9" s="111"/>
      <c r="E9" s="112"/>
      <c r="F9" s="112"/>
      <c r="G9" s="112"/>
      <c r="H9" s="112"/>
      <c r="I9" s="112"/>
      <c r="J9" s="113"/>
      <c r="K9" s="157"/>
      <c r="L9" s="158"/>
      <c r="M9" s="159"/>
      <c r="N9" s="157"/>
      <c r="O9" s="160"/>
      <c r="P9" s="228"/>
      <c r="Q9" s="228"/>
      <c r="R9" s="161"/>
    </row>
    <row r="10" spans="2:18" x14ac:dyDescent="0.25">
      <c r="B10" s="68"/>
      <c r="C10" s="22"/>
      <c r="D10" s="23"/>
      <c r="E10" s="24"/>
      <c r="F10" s="24"/>
      <c r="G10" s="24"/>
      <c r="H10" s="24"/>
      <c r="I10" s="24"/>
      <c r="J10" s="53"/>
      <c r="K10" s="162" t="s">
        <v>74</v>
      </c>
      <c r="L10" s="163" t="s">
        <v>60</v>
      </c>
      <c r="M10" s="164"/>
      <c r="N10" s="235" t="s">
        <v>89</v>
      </c>
      <c r="O10" s="237" t="s">
        <v>76</v>
      </c>
      <c r="P10" s="240" t="s">
        <v>88</v>
      </c>
      <c r="Q10" s="240" t="s">
        <v>90</v>
      </c>
      <c r="R10" s="236" t="s">
        <v>91</v>
      </c>
    </row>
    <row r="11" spans="2:18" x14ac:dyDescent="0.25">
      <c r="B11" s="69">
        <v>1</v>
      </c>
      <c r="C11" s="43" t="s">
        <v>54</v>
      </c>
      <c r="D11" s="23" t="s">
        <v>2</v>
      </c>
      <c r="E11" s="24">
        <v>0.54</v>
      </c>
      <c r="F11" s="24">
        <v>0.54</v>
      </c>
      <c r="G11" s="24">
        <v>0.54</v>
      </c>
      <c r="H11" s="24">
        <v>0.54</v>
      </c>
      <c r="I11" s="24">
        <v>0.54</v>
      </c>
      <c r="J11" s="222">
        <f>E11+F11+G11+H11</f>
        <v>2.16</v>
      </c>
      <c r="K11" s="241">
        <v>18627.78</v>
      </c>
      <c r="L11" s="169">
        <f>K11*J11</f>
        <v>40236.004800000002</v>
      </c>
      <c r="M11" s="170"/>
      <c r="N11" s="171">
        <v>7470</v>
      </c>
      <c r="O11" s="238">
        <f t="shared" ref="O11:O20" si="0">N11*J11</f>
        <v>16135.2</v>
      </c>
      <c r="P11" s="230">
        <f>K11-N11</f>
        <v>11157.779999999999</v>
      </c>
      <c r="Q11" s="239">
        <f>P11*J11</f>
        <v>24100.804799999998</v>
      </c>
      <c r="R11" s="169">
        <f>O11+Q11</f>
        <v>40236.004799999995</v>
      </c>
    </row>
    <row r="12" spans="2:18" x14ac:dyDescent="0.25">
      <c r="B12" s="69">
        <v>2</v>
      </c>
      <c r="C12" s="43" t="s">
        <v>55</v>
      </c>
      <c r="D12" s="23" t="s">
        <v>2</v>
      </c>
      <c r="E12" s="24">
        <v>0.48</v>
      </c>
      <c r="F12" s="24">
        <v>0.48</v>
      </c>
      <c r="G12" s="24">
        <v>0.48</v>
      </c>
      <c r="H12" s="24">
        <v>0.48</v>
      </c>
      <c r="I12" s="24">
        <v>0.48</v>
      </c>
      <c r="J12" s="222">
        <f>E12+F12+G12+H12</f>
        <v>1.92</v>
      </c>
      <c r="K12" s="241">
        <v>38288.050000000003</v>
      </c>
      <c r="L12" s="169">
        <f t="shared" ref="L12:L33" si="1">K12*J12</f>
        <v>73513.055999999997</v>
      </c>
      <c r="M12" s="170"/>
      <c r="N12" s="171">
        <v>13013.52</v>
      </c>
      <c r="O12" s="238">
        <f t="shared" si="0"/>
        <v>24985.9584</v>
      </c>
      <c r="P12" s="230">
        <f t="shared" ref="P12:P20" si="2">K12-N12</f>
        <v>25274.530000000002</v>
      </c>
      <c r="Q12" s="239">
        <f t="shared" ref="Q12:Q20" si="3">P12*J12</f>
        <v>48527.097600000001</v>
      </c>
      <c r="R12" s="169">
        <f t="shared" ref="R12:R20" si="4">O12+Q12</f>
        <v>73513.055999999997</v>
      </c>
    </row>
    <row r="13" spans="2:18" x14ac:dyDescent="0.25">
      <c r="B13" s="69">
        <v>3</v>
      </c>
      <c r="C13" s="43" t="s">
        <v>19</v>
      </c>
      <c r="D13" s="44" t="s">
        <v>2</v>
      </c>
      <c r="E13" s="45">
        <v>0.27</v>
      </c>
      <c r="F13" s="45">
        <v>0.27</v>
      </c>
      <c r="G13" s="45">
        <v>0.27</v>
      </c>
      <c r="H13" s="45">
        <v>0.27</v>
      </c>
      <c r="I13" s="45">
        <v>0.27</v>
      </c>
      <c r="J13" s="223">
        <f t="shared" ref="J13:J19" si="5">E13+F13+G13+H13+I13</f>
        <v>1.35</v>
      </c>
      <c r="K13" s="241">
        <v>35771.22</v>
      </c>
      <c r="L13" s="169">
        <f t="shared" si="1"/>
        <v>48291.147000000004</v>
      </c>
      <c r="M13" s="170"/>
      <c r="N13" s="171">
        <v>14494.2</v>
      </c>
      <c r="O13" s="238">
        <f t="shared" si="0"/>
        <v>19567.170000000002</v>
      </c>
      <c r="P13" s="230">
        <f t="shared" si="2"/>
        <v>21277.02</v>
      </c>
      <c r="Q13" s="239">
        <f t="shared" si="3"/>
        <v>28723.977000000003</v>
      </c>
      <c r="R13" s="169">
        <f t="shared" si="4"/>
        <v>48291.147000000004</v>
      </c>
    </row>
    <row r="14" spans="2:18" x14ac:dyDescent="0.25">
      <c r="B14" s="69">
        <v>4</v>
      </c>
      <c r="C14" s="43" t="s">
        <v>20</v>
      </c>
      <c r="D14" s="44" t="s">
        <v>2</v>
      </c>
      <c r="E14" s="45">
        <v>0.25</v>
      </c>
      <c r="F14" s="45">
        <v>0.25</v>
      </c>
      <c r="G14" s="45">
        <v>0.25</v>
      </c>
      <c r="H14" s="45">
        <v>0.25</v>
      </c>
      <c r="I14" s="45">
        <v>0.25</v>
      </c>
      <c r="J14" s="223">
        <f t="shared" si="5"/>
        <v>1.25</v>
      </c>
      <c r="K14" s="241">
        <v>35771.22</v>
      </c>
      <c r="L14" s="169">
        <f t="shared" si="1"/>
        <v>44714.025000000001</v>
      </c>
      <c r="M14" s="170"/>
      <c r="N14" s="171">
        <v>14494.2</v>
      </c>
      <c r="O14" s="238">
        <f t="shared" si="0"/>
        <v>18117.75</v>
      </c>
      <c r="P14" s="230">
        <f t="shared" si="2"/>
        <v>21277.02</v>
      </c>
      <c r="Q14" s="239">
        <f t="shared" si="3"/>
        <v>26596.275000000001</v>
      </c>
      <c r="R14" s="169">
        <f t="shared" si="4"/>
        <v>44714.025000000001</v>
      </c>
    </row>
    <row r="15" spans="2:18" x14ac:dyDescent="0.25">
      <c r="B15" s="69">
        <v>5</v>
      </c>
      <c r="C15" s="43" t="s">
        <v>21</v>
      </c>
      <c r="D15" s="44" t="s">
        <v>2</v>
      </c>
      <c r="E15" s="45">
        <v>0.45</v>
      </c>
      <c r="F15" s="45">
        <v>0.45</v>
      </c>
      <c r="G15" s="45">
        <v>0.45</v>
      </c>
      <c r="H15" s="45">
        <v>0.45</v>
      </c>
      <c r="I15" s="45">
        <v>0.45</v>
      </c>
      <c r="J15" s="223">
        <f t="shared" si="5"/>
        <v>2.25</v>
      </c>
      <c r="K15" s="241">
        <v>35771.22</v>
      </c>
      <c r="L15" s="169">
        <f t="shared" si="1"/>
        <v>80485.244999999995</v>
      </c>
      <c r="M15" s="170"/>
      <c r="N15" s="171">
        <v>14494.2</v>
      </c>
      <c r="O15" s="238">
        <f t="shared" si="0"/>
        <v>32611.95</v>
      </c>
      <c r="P15" s="230">
        <f t="shared" si="2"/>
        <v>21277.02</v>
      </c>
      <c r="Q15" s="239">
        <f t="shared" si="3"/>
        <v>47873.294999999998</v>
      </c>
      <c r="R15" s="169">
        <f t="shared" si="4"/>
        <v>80485.244999999995</v>
      </c>
    </row>
    <row r="16" spans="2:18" x14ac:dyDescent="0.25">
      <c r="B16" s="69">
        <v>6</v>
      </c>
      <c r="C16" s="43" t="s">
        <v>22</v>
      </c>
      <c r="D16" s="44" t="s">
        <v>2</v>
      </c>
      <c r="E16" s="45">
        <v>0.25</v>
      </c>
      <c r="F16" s="45">
        <f>+E16</f>
        <v>0.25</v>
      </c>
      <c r="G16" s="45">
        <f>+F16</f>
        <v>0.25</v>
      </c>
      <c r="H16" s="45">
        <f>+G16</f>
        <v>0.25</v>
      </c>
      <c r="I16" s="45">
        <f>+H16</f>
        <v>0.25</v>
      </c>
      <c r="J16" s="223">
        <f t="shared" si="5"/>
        <v>1.25</v>
      </c>
      <c r="K16" s="241">
        <v>35771.22</v>
      </c>
      <c r="L16" s="169">
        <f t="shared" si="1"/>
        <v>44714.025000000001</v>
      </c>
      <c r="M16" s="170"/>
      <c r="N16" s="171">
        <v>14494.2</v>
      </c>
      <c r="O16" s="238">
        <f t="shared" si="0"/>
        <v>18117.75</v>
      </c>
      <c r="P16" s="230">
        <f t="shared" si="2"/>
        <v>21277.02</v>
      </c>
      <c r="Q16" s="239">
        <f t="shared" si="3"/>
        <v>26596.275000000001</v>
      </c>
      <c r="R16" s="169">
        <f t="shared" si="4"/>
        <v>44714.025000000001</v>
      </c>
    </row>
    <row r="17" spans="2:18" x14ac:dyDescent="0.25">
      <c r="B17" s="69">
        <v>7</v>
      </c>
      <c r="C17" s="43" t="s">
        <v>23</v>
      </c>
      <c r="D17" s="44" t="s">
        <v>3</v>
      </c>
      <c r="E17" s="45">
        <v>1.75</v>
      </c>
      <c r="F17" s="45">
        <v>1.75</v>
      </c>
      <c r="G17" s="45">
        <v>1.75</v>
      </c>
      <c r="H17" s="45">
        <v>1.75</v>
      </c>
      <c r="I17" s="45">
        <v>1.75</v>
      </c>
      <c r="J17" s="223">
        <f t="shared" si="5"/>
        <v>8.75</v>
      </c>
      <c r="K17" s="241">
        <v>419.69</v>
      </c>
      <c r="L17" s="169">
        <f t="shared" si="1"/>
        <v>3672.2874999999999</v>
      </c>
      <c r="M17" s="170"/>
      <c r="N17" s="171">
        <v>219.76</v>
      </c>
      <c r="O17" s="238">
        <f t="shared" si="0"/>
        <v>1922.8999999999999</v>
      </c>
      <c r="P17" s="230">
        <f t="shared" si="2"/>
        <v>199.93</v>
      </c>
      <c r="Q17" s="239">
        <f t="shared" si="3"/>
        <v>1749.3875</v>
      </c>
      <c r="R17" s="169">
        <f t="shared" si="4"/>
        <v>3672.2874999999999</v>
      </c>
    </row>
    <row r="18" spans="2:18" x14ac:dyDescent="0.25">
      <c r="B18" s="69">
        <v>8</v>
      </c>
      <c r="C18" s="43" t="s">
        <v>24</v>
      </c>
      <c r="D18" s="44" t="s">
        <v>3</v>
      </c>
      <c r="E18" s="45">
        <v>36.36</v>
      </c>
      <c r="F18" s="45">
        <v>36.36</v>
      </c>
      <c r="G18" s="45">
        <v>36.36</v>
      </c>
      <c r="H18" s="45">
        <v>36.36</v>
      </c>
      <c r="I18" s="45">
        <v>36.36</v>
      </c>
      <c r="J18" s="223">
        <f t="shared" si="5"/>
        <v>181.8</v>
      </c>
      <c r="K18" s="241">
        <v>1554.05</v>
      </c>
      <c r="L18" s="169">
        <f t="shared" si="1"/>
        <v>282526.29000000004</v>
      </c>
      <c r="M18" s="170"/>
      <c r="N18" s="171">
        <v>609.57000000000005</v>
      </c>
      <c r="O18" s="238">
        <f t="shared" si="0"/>
        <v>110819.82600000002</v>
      </c>
      <c r="P18" s="230">
        <f t="shared" si="2"/>
        <v>944.4799999999999</v>
      </c>
      <c r="Q18" s="239">
        <f t="shared" si="3"/>
        <v>171706.46400000001</v>
      </c>
      <c r="R18" s="169">
        <f t="shared" si="4"/>
        <v>282526.29000000004</v>
      </c>
    </row>
    <row r="19" spans="2:18" x14ac:dyDescent="0.25">
      <c r="B19" s="69">
        <v>9</v>
      </c>
      <c r="C19" s="47" t="s">
        <v>56</v>
      </c>
      <c r="D19" s="44" t="s">
        <v>3</v>
      </c>
      <c r="E19" s="45">
        <v>36.36</v>
      </c>
      <c r="F19" s="45">
        <v>36.36</v>
      </c>
      <c r="G19" s="45">
        <v>36.36</v>
      </c>
      <c r="H19" s="45">
        <v>36.36</v>
      </c>
      <c r="I19" s="45">
        <v>36.36</v>
      </c>
      <c r="J19" s="223">
        <f t="shared" si="5"/>
        <v>181.8</v>
      </c>
      <c r="K19" s="241">
        <v>534.69000000000005</v>
      </c>
      <c r="L19" s="169">
        <f t="shared" si="1"/>
        <v>97206.642000000022</v>
      </c>
      <c r="M19" s="170"/>
      <c r="N19" s="171">
        <v>448.21</v>
      </c>
      <c r="O19" s="238">
        <f t="shared" si="0"/>
        <v>81484.578000000009</v>
      </c>
      <c r="P19" s="230">
        <f t="shared" si="2"/>
        <v>86.480000000000075</v>
      </c>
      <c r="Q19" s="239">
        <f t="shared" si="3"/>
        <v>15722.064000000015</v>
      </c>
      <c r="R19" s="169">
        <f t="shared" si="4"/>
        <v>97206.642000000022</v>
      </c>
    </row>
    <row r="20" spans="2:18" x14ac:dyDescent="0.25">
      <c r="B20" s="69">
        <v>10</v>
      </c>
      <c r="C20" s="47" t="s">
        <v>81</v>
      </c>
      <c r="D20" s="44" t="s">
        <v>3</v>
      </c>
      <c r="E20" s="45">
        <v>36.36</v>
      </c>
      <c r="F20" s="45">
        <v>36.36</v>
      </c>
      <c r="G20" s="45">
        <v>36.36</v>
      </c>
      <c r="H20" s="45">
        <f>+E20</f>
        <v>36.36</v>
      </c>
      <c r="I20" s="45">
        <f>+E20</f>
        <v>36.36</v>
      </c>
      <c r="J20" s="223">
        <f>SUM(F20:I20)</f>
        <v>145.44</v>
      </c>
      <c r="K20" s="241">
        <v>588.54999999999995</v>
      </c>
      <c r="L20" s="169">
        <f t="shared" si="1"/>
        <v>85598.711999999985</v>
      </c>
      <c r="M20" s="170"/>
      <c r="N20" s="171">
        <v>448.21</v>
      </c>
      <c r="O20" s="238">
        <f t="shared" si="0"/>
        <v>65187.662399999994</v>
      </c>
      <c r="P20" s="230">
        <f t="shared" si="2"/>
        <v>140.33999999999997</v>
      </c>
      <c r="Q20" s="239">
        <f t="shared" si="3"/>
        <v>20411.049599999995</v>
      </c>
      <c r="R20" s="169">
        <f t="shared" si="4"/>
        <v>85598.711999999985</v>
      </c>
    </row>
    <row r="21" spans="2:18" x14ac:dyDescent="0.25">
      <c r="B21" s="118"/>
      <c r="C21" s="119" t="s">
        <v>30</v>
      </c>
      <c r="D21" s="78"/>
      <c r="E21" s="120"/>
      <c r="F21" s="120"/>
      <c r="G21" s="120"/>
      <c r="H21" s="120"/>
      <c r="I21" s="120"/>
      <c r="J21" s="225"/>
      <c r="K21" s="175"/>
      <c r="L21" s="176"/>
      <c r="M21" s="170"/>
      <c r="N21" s="177"/>
      <c r="O21" s="175"/>
      <c r="P21" s="231"/>
      <c r="Q21" s="231"/>
      <c r="R21" s="176"/>
    </row>
    <row r="22" spans="2:18" x14ac:dyDescent="0.25">
      <c r="B22" s="69">
        <v>12</v>
      </c>
      <c r="C22" s="43" t="s">
        <v>57</v>
      </c>
      <c r="D22" s="44" t="s">
        <v>3</v>
      </c>
      <c r="E22" s="45">
        <v>15.21</v>
      </c>
      <c r="F22" s="45">
        <v>15.21</v>
      </c>
      <c r="G22" s="45">
        <f t="shared" ref="G22:G37" si="6">+E22</f>
        <v>15.21</v>
      </c>
      <c r="H22" s="45">
        <f t="shared" ref="H22:H37" si="7">+E22</f>
        <v>15.21</v>
      </c>
      <c r="I22" s="45">
        <f t="shared" ref="I22:I37" si="8">+E22</f>
        <v>15.21</v>
      </c>
      <c r="J22" s="223">
        <f t="shared" ref="J22:J25" si="9">SUM(F22:I22)</f>
        <v>60.84</v>
      </c>
      <c r="K22" s="242">
        <v>5658.87</v>
      </c>
      <c r="L22" s="169">
        <f t="shared" si="1"/>
        <v>344285.6508</v>
      </c>
      <c r="M22" s="178"/>
      <c r="N22" s="171">
        <v>1774.67</v>
      </c>
      <c r="O22" s="172">
        <f>N22*J22</f>
        <v>107970.92280000001</v>
      </c>
      <c r="P22" s="230">
        <f>K22-N22</f>
        <v>3884.2</v>
      </c>
      <c r="Q22" s="230">
        <f>P22*J22</f>
        <v>236314.728</v>
      </c>
      <c r="R22" s="169">
        <f>Q22+O22</f>
        <v>344285.6508</v>
      </c>
    </row>
    <row r="23" spans="2:18" x14ac:dyDescent="0.25">
      <c r="B23" s="69">
        <v>13</v>
      </c>
      <c r="C23" s="43" t="s">
        <v>34</v>
      </c>
      <c r="D23" s="44" t="s">
        <v>3</v>
      </c>
      <c r="E23" s="45">
        <v>5.85</v>
      </c>
      <c r="F23" s="45">
        <f>+E23</f>
        <v>5.85</v>
      </c>
      <c r="G23" s="45">
        <f t="shared" si="6"/>
        <v>5.85</v>
      </c>
      <c r="H23" s="45">
        <f t="shared" si="7"/>
        <v>5.85</v>
      </c>
      <c r="I23" s="45">
        <f t="shared" si="8"/>
        <v>5.85</v>
      </c>
      <c r="J23" s="223">
        <f t="shared" si="9"/>
        <v>23.4</v>
      </c>
      <c r="K23" s="242">
        <v>562.55999999999995</v>
      </c>
      <c r="L23" s="169">
        <f t="shared" si="1"/>
        <v>13163.903999999999</v>
      </c>
      <c r="M23" s="178"/>
      <c r="N23" s="171">
        <v>268.45</v>
      </c>
      <c r="O23" s="172">
        <f>N23*J23</f>
        <v>6281.73</v>
      </c>
      <c r="P23" s="230">
        <f t="shared" ref="P23:P48" si="10">K23-N23</f>
        <v>294.10999999999996</v>
      </c>
      <c r="Q23" s="230">
        <f t="shared" ref="Q23:Q48" si="11">P23*J23</f>
        <v>6882.1739999999982</v>
      </c>
      <c r="R23" s="169">
        <f t="shared" ref="R23:R25" si="12">Q23+O23</f>
        <v>13163.903999999999</v>
      </c>
    </row>
    <row r="24" spans="2:18" x14ac:dyDescent="0.25">
      <c r="B24" s="69">
        <v>14</v>
      </c>
      <c r="C24" s="43" t="s">
        <v>58</v>
      </c>
      <c r="D24" s="44" t="s">
        <v>3</v>
      </c>
      <c r="E24" s="45">
        <v>15.21</v>
      </c>
      <c r="F24" s="45">
        <f>+E24</f>
        <v>15.21</v>
      </c>
      <c r="G24" s="45">
        <f t="shared" si="6"/>
        <v>15.21</v>
      </c>
      <c r="H24" s="45">
        <f t="shared" si="7"/>
        <v>15.21</v>
      </c>
      <c r="I24" s="45">
        <v>15.21</v>
      </c>
      <c r="J24" s="223">
        <f t="shared" si="9"/>
        <v>60.84</v>
      </c>
      <c r="K24" s="242">
        <v>639.72</v>
      </c>
      <c r="L24" s="169">
        <f t="shared" si="1"/>
        <v>38920.564800000007</v>
      </c>
      <c r="M24" s="178"/>
      <c r="N24" s="171">
        <v>448.71</v>
      </c>
      <c r="O24" s="172">
        <f>N24*J24</f>
        <v>27299.5164</v>
      </c>
      <c r="P24" s="230">
        <f t="shared" si="10"/>
        <v>191.01000000000005</v>
      </c>
      <c r="Q24" s="230">
        <f t="shared" si="11"/>
        <v>11621.048400000003</v>
      </c>
      <c r="R24" s="169">
        <f t="shared" si="12"/>
        <v>38920.564800000007</v>
      </c>
    </row>
    <row r="25" spans="2:18" x14ac:dyDescent="0.25">
      <c r="B25" s="69">
        <v>15</v>
      </c>
      <c r="C25" s="43" t="s">
        <v>36</v>
      </c>
      <c r="D25" s="44" t="s">
        <v>9</v>
      </c>
      <c r="E25" s="45">
        <v>1</v>
      </c>
      <c r="F25" s="45">
        <f>+E25</f>
        <v>1</v>
      </c>
      <c r="G25" s="45">
        <f t="shared" si="6"/>
        <v>1</v>
      </c>
      <c r="H25" s="45">
        <f t="shared" si="7"/>
        <v>1</v>
      </c>
      <c r="I25" s="45">
        <f t="shared" si="8"/>
        <v>1</v>
      </c>
      <c r="J25" s="223">
        <f t="shared" si="9"/>
        <v>4</v>
      </c>
      <c r="K25" s="242">
        <v>19118.3</v>
      </c>
      <c r="L25" s="169">
        <f t="shared" si="1"/>
        <v>76473.2</v>
      </c>
      <c r="M25" s="178"/>
      <c r="N25" s="171">
        <v>1753.2</v>
      </c>
      <c r="O25" s="172">
        <f>N25*J25</f>
        <v>7012.8</v>
      </c>
      <c r="P25" s="230">
        <f t="shared" si="10"/>
        <v>17365.099999999999</v>
      </c>
      <c r="Q25" s="230">
        <f t="shared" si="11"/>
        <v>69460.399999999994</v>
      </c>
      <c r="R25" s="169">
        <f t="shared" si="12"/>
        <v>76473.2</v>
      </c>
    </row>
    <row r="26" spans="2:18" x14ac:dyDescent="0.25">
      <c r="B26" s="118"/>
      <c r="C26" s="119" t="s">
        <v>37</v>
      </c>
      <c r="D26" s="78"/>
      <c r="E26" s="120"/>
      <c r="F26" s="120"/>
      <c r="G26" s="120"/>
      <c r="H26" s="120"/>
      <c r="I26" s="120"/>
      <c r="J26" s="225"/>
      <c r="K26" s="181"/>
      <c r="L26" s="176"/>
      <c r="M26" s="178"/>
      <c r="N26" s="177"/>
      <c r="O26" s="175"/>
      <c r="P26" s="231"/>
      <c r="Q26" s="231"/>
      <c r="R26" s="176"/>
    </row>
    <row r="27" spans="2:18" x14ac:dyDescent="0.25">
      <c r="B27" s="69">
        <v>16</v>
      </c>
      <c r="C27" s="43" t="s">
        <v>38</v>
      </c>
      <c r="D27" s="44" t="s">
        <v>9</v>
      </c>
      <c r="E27" s="45">
        <v>1</v>
      </c>
      <c r="F27" s="45">
        <f>+E27</f>
        <v>1</v>
      </c>
      <c r="G27" s="45">
        <f t="shared" si="6"/>
        <v>1</v>
      </c>
      <c r="H27" s="45">
        <f t="shared" si="7"/>
        <v>1</v>
      </c>
      <c r="I27" s="45">
        <f t="shared" si="8"/>
        <v>1</v>
      </c>
      <c r="J27" s="223">
        <v>5</v>
      </c>
      <c r="K27" s="241">
        <v>13650</v>
      </c>
      <c r="L27" s="169">
        <f t="shared" si="1"/>
        <v>68250</v>
      </c>
      <c r="M27" s="178"/>
      <c r="N27" s="171">
        <v>3850</v>
      </c>
      <c r="O27" s="172">
        <f>N27*J27</f>
        <v>19250</v>
      </c>
      <c r="P27" s="230">
        <f t="shared" si="10"/>
        <v>9800</v>
      </c>
      <c r="Q27" s="230">
        <f t="shared" si="11"/>
        <v>49000</v>
      </c>
      <c r="R27" s="169">
        <f>Q27+O27</f>
        <v>68250</v>
      </c>
    </row>
    <row r="28" spans="2:18" x14ac:dyDescent="0.25">
      <c r="B28" s="69">
        <v>17</v>
      </c>
      <c r="C28" s="43" t="s">
        <v>39</v>
      </c>
      <c r="D28" s="44" t="s">
        <v>9</v>
      </c>
      <c r="E28" s="45">
        <v>1</v>
      </c>
      <c r="F28" s="45">
        <f>+E28</f>
        <v>1</v>
      </c>
      <c r="G28" s="45">
        <f t="shared" si="6"/>
        <v>1</v>
      </c>
      <c r="H28" s="45">
        <f t="shared" si="7"/>
        <v>1</v>
      </c>
      <c r="I28" s="45">
        <f t="shared" si="8"/>
        <v>1</v>
      </c>
      <c r="J28" s="223">
        <v>5</v>
      </c>
      <c r="K28" s="241">
        <v>57500</v>
      </c>
      <c r="L28" s="169">
        <f t="shared" si="1"/>
        <v>287500</v>
      </c>
      <c r="M28" s="178"/>
      <c r="N28" s="171">
        <v>4000</v>
      </c>
      <c r="O28" s="172">
        <f>N28*J28</f>
        <v>20000</v>
      </c>
      <c r="P28" s="230">
        <f t="shared" si="10"/>
        <v>53500</v>
      </c>
      <c r="Q28" s="230">
        <f t="shared" si="11"/>
        <v>267500</v>
      </c>
      <c r="R28" s="169">
        <f>Q28+O28</f>
        <v>287500</v>
      </c>
    </row>
    <row r="29" spans="2:18" x14ac:dyDescent="0.25">
      <c r="B29" s="118"/>
      <c r="C29" s="119" t="s">
        <v>40</v>
      </c>
      <c r="D29" s="78"/>
      <c r="E29" s="125"/>
      <c r="F29" s="125"/>
      <c r="G29" s="125">
        <f t="shared" si="6"/>
        <v>0</v>
      </c>
      <c r="H29" s="125">
        <f t="shared" si="7"/>
        <v>0</v>
      </c>
      <c r="I29" s="125">
        <f t="shared" si="8"/>
        <v>0</v>
      </c>
      <c r="J29" s="225"/>
      <c r="K29" s="181"/>
      <c r="L29" s="176"/>
      <c r="M29" s="178"/>
      <c r="N29" s="177"/>
      <c r="O29" s="175"/>
      <c r="P29" s="231"/>
      <c r="Q29" s="231"/>
      <c r="R29" s="176"/>
    </row>
    <row r="30" spans="2:18" ht="26.25" x14ac:dyDescent="0.25">
      <c r="B30" s="69">
        <v>18</v>
      </c>
      <c r="C30" s="49" t="s">
        <v>41</v>
      </c>
      <c r="D30" s="44" t="s">
        <v>1</v>
      </c>
      <c r="E30" s="45">
        <v>1</v>
      </c>
      <c r="F30" s="45">
        <f>+E30</f>
        <v>1</v>
      </c>
      <c r="G30" s="45">
        <f t="shared" si="6"/>
        <v>1</v>
      </c>
      <c r="H30" s="45">
        <f t="shared" si="7"/>
        <v>1</v>
      </c>
      <c r="I30" s="45">
        <f t="shared" si="8"/>
        <v>1</v>
      </c>
      <c r="J30" s="223">
        <v>5</v>
      </c>
      <c r="K30" s="241">
        <v>33275</v>
      </c>
      <c r="L30" s="169">
        <f t="shared" si="1"/>
        <v>166375</v>
      </c>
      <c r="M30" s="178"/>
      <c r="N30" s="171">
        <v>7350</v>
      </c>
      <c r="O30" s="172">
        <f>N30*J30</f>
        <v>36750</v>
      </c>
      <c r="P30" s="230">
        <f t="shared" si="10"/>
        <v>25925</v>
      </c>
      <c r="Q30" s="230">
        <f t="shared" si="11"/>
        <v>129625</v>
      </c>
      <c r="R30" s="169">
        <f>Q30+O30</f>
        <v>166375</v>
      </c>
    </row>
    <row r="31" spans="2:18" x14ac:dyDescent="0.25">
      <c r="B31" s="118"/>
      <c r="C31" s="119" t="s">
        <v>62</v>
      </c>
      <c r="D31" s="78"/>
      <c r="E31" s="120"/>
      <c r="F31" s="120"/>
      <c r="G31" s="120"/>
      <c r="H31" s="120"/>
      <c r="I31" s="120"/>
      <c r="J31" s="225"/>
      <c r="K31" s="181"/>
      <c r="L31" s="176"/>
      <c r="M31" s="178"/>
      <c r="N31" s="177"/>
      <c r="O31" s="175"/>
      <c r="P31" s="231"/>
      <c r="Q31" s="231"/>
      <c r="R31" s="176"/>
    </row>
    <row r="32" spans="2:18" x14ac:dyDescent="0.25">
      <c r="B32" s="69">
        <v>19</v>
      </c>
      <c r="C32" s="49" t="s">
        <v>64</v>
      </c>
      <c r="D32" s="44" t="s">
        <v>1</v>
      </c>
      <c r="E32" s="45">
        <v>1</v>
      </c>
      <c r="F32" s="45"/>
      <c r="G32" s="45"/>
      <c r="H32" s="45"/>
      <c r="I32" s="45"/>
      <c r="J32" s="223">
        <v>1</v>
      </c>
      <c r="K32" s="241">
        <v>58750</v>
      </c>
      <c r="L32" s="169">
        <f t="shared" si="1"/>
        <v>58750</v>
      </c>
      <c r="M32" s="178"/>
      <c r="N32" s="171">
        <v>27500</v>
      </c>
      <c r="O32" s="172">
        <f>N32*J32</f>
        <v>27500</v>
      </c>
      <c r="P32" s="230">
        <f t="shared" si="10"/>
        <v>31250</v>
      </c>
      <c r="Q32" s="230">
        <f t="shared" si="11"/>
        <v>31250</v>
      </c>
      <c r="R32" s="169">
        <f>Q32+O32</f>
        <v>58750</v>
      </c>
    </row>
    <row r="33" spans="2:18" x14ac:dyDescent="0.25">
      <c r="B33" s="69">
        <v>20</v>
      </c>
      <c r="C33" s="49" t="s">
        <v>63</v>
      </c>
      <c r="D33" s="44" t="s">
        <v>1</v>
      </c>
      <c r="E33" s="45">
        <v>1</v>
      </c>
      <c r="F33" s="45"/>
      <c r="G33" s="45"/>
      <c r="H33" s="45"/>
      <c r="I33" s="45"/>
      <c r="J33" s="223">
        <v>1</v>
      </c>
      <c r="K33" s="241">
        <v>185000</v>
      </c>
      <c r="L33" s="169">
        <f t="shared" si="1"/>
        <v>185000</v>
      </c>
      <c r="M33" s="178"/>
      <c r="N33" s="171"/>
      <c r="O33" s="172">
        <f>N33*J33</f>
        <v>0</v>
      </c>
      <c r="P33" s="230">
        <f t="shared" si="10"/>
        <v>185000</v>
      </c>
      <c r="Q33" s="230">
        <f t="shared" si="11"/>
        <v>185000</v>
      </c>
      <c r="R33" s="169">
        <f>Q33</f>
        <v>185000</v>
      </c>
    </row>
    <row r="34" spans="2:18" x14ac:dyDescent="0.25">
      <c r="B34" s="118"/>
      <c r="C34" s="119" t="s">
        <v>42</v>
      </c>
      <c r="D34" s="78"/>
      <c r="E34" s="120"/>
      <c r="F34" s="120"/>
      <c r="G34" s="120"/>
      <c r="H34" s="120"/>
      <c r="I34" s="120"/>
      <c r="J34" s="225"/>
      <c r="K34" s="181"/>
      <c r="L34" s="176"/>
      <c r="M34" s="178"/>
      <c r="N34" s="177"/>
      <c r="O34" s="175"/>
      <c r="P34" s="231"/>
      <c r="Q34" s="231"/>
      <c r="R34" s="176"/>
    </row>
    <row r="35" spans="2:18" x14ac:dyDescent="0.25">
      <c r="B35" s="69">
        <v>21</v>
      </c>
      <c r="C35" s="43" t="s">
        <v>43</v>
      </c>
      <c r="D35" s="44" t="s">
        <v>3</v>
      </c>
      <c r="E35" s="45">
        <f>+E19</f>
        <v>36.36</v>
      </c>
      <c r="F35" s="45">
        <f>+E35</f>
        <v>36.36</v>
      </c>
      <c r="G35" s="45">
        <f t="shared" si="6"/>
        <v>36.36</v>
      </c>
      <c r="H35" s="45">
        <f t="shared" si="7"/>
        <v>36.36</v>
      </c>
      <c r="I35" s="45">
        <f t="shared" si="8"/>
        <v>36.36</v>
      </c>
      <c r="J35" s="223">
        <f>SUM(F35:I35)</f>
        <v>145.44</v>
      </c>
      <c r="K35" s="241">
        <v>458.53</v>
      </c>
      <c r="L35" s="169">
        <f t="shared" ref="L35:L37" si="13">K35*J35</f>
        <v>66688.603199999998</v>
      </c>
      <c r="M35" s="178"/>
      <c r="N35" s="171">
        <v>181.6</v>
      </c>
      <c r="O35" s="172">
        <f>N35*J35</f>
        <v>26411.903999999999</v>
      </c>
      <c r="P35" s="230">
        <f t="shared" si="10"/>
        <v>276.92999999999995</v>
      </c>
      <c r="Q35" s="230">
        <f t="shared" si="11"/>
        <v>40276.699199999995</v>
      </c>
      <c r="R35" s="169">
        <f>Q35+O35</f>
        <v>66688.603199999998</v>
      </c>
    </row>
    <row r="36" spans="2:18" x14ac:dyDescent="0.25">
      <c r="B36" s="69">
        <v>22</v>
      </c>
      <c r="C36" s="43" t="s">
        <v>44</v>
      </c>
      <c r="D36" s="44" t="s">
        <v>3</v>
      </c>
      <c r="E36" s="45">
        <f>+E20</f>
        <v>36.36</v>
      </c>
      <c r="F36" s="45">
        <f>+E36</f>
        <v>36.36</v>
      </c>
      <c r="G36" s="45">
        <f t="shared" si="6"/>
        <v>36.36</v>
      </c>
      <c r="H36" s="45">
        <f t="shared" si="7"/>
        <v>36.36</v>
      </c>
      <c r="I36" s="45">
        <f t="shared" si="8"/>
        <v>36.36</v>
      </c>
      <c r="J36" s="223">
        <f>SUM(F36:I36)</f>
        <v>145.44</v>
      </c>
      <c r="K36" s="241">
        <v>458.53</v>
      </c>
      <c r="L36" s="169">
        <f t="shared" si="13"/>
        <v>66688.603199999998</v>
      </c>
      <c r="M36" s="178"/>
      <c r="N36" s="171">
        <v>181.6</v>
      </c>
      <c r="O36" s="172">
        <f>N36*J36</f>
        <v>26411.903999999999</v>
      </c>
      <c r="P36" s="230">
        <f t="shared" si="10"/>
        <v>276.92999999999995</v>
      </c>
      <c r="Q36" s="230">
        <f t="shared" si="11"/>
        <v>40276.699199999995</v>
      </c>
      <c r="R36" s="169">
        <f t="shared" ref="R36:R37" si="14">Q36+O36</f>
        <v>66688.603199999998</v>
      </c>
    </row>
    <row r="37" spans="2:18" x14ac:dyDescent="0.25">
      <c r="B37" s="69">
        <v>23</v>
      </c>
      <c r="C37" s="43" t="s">
        <v>45</v>
      </c>
      <c r="D37" s="44" t="s">
        <v>3</v>
      </c>
      <c r="E37" s="45">
        <v>9.1999999999999993</v>
      </c>
      <c r="F37" s="45">
        <f>+E37</f>
        <v>9.1999999999999993</v>
      </c>
      <c r="G37" s="45">
        <f t="shared" si="6"/>
        <v>9.1999999999999993</v>
      </c>
      <c r="H37" s="45">
        <f t="shared" si="7"/>
        <v>9.1999999999999993</v>
      </c>
      <c r="I37" s="45">
        <f t="shared" si="8"/>
        <v>9.1999999999999993</v>
      </c>
      <c r="J37" s="223">
        <f>SUM(F37:I37)</f>
        <v>36.799999999999997</v>
      </c>
      <c r="K37" s="168">
        <v>532.29999999999995</v>
      </c>
      <c r="L37" s="169">
        <f t="shared" si="13"/>
        <v>19588.639999999996</v>
      </c>
      <c r="M37" s="178"/>
      <c r="N37" s="171">
        <v>183.68</v>
      </c>
      <c r="O37" s="172">
        <f>N37*J37</f>
        <v>6759.424</v>
      </c>
      <c r="P37" s="230">
        <f t="shared" si="10"/>
        <v>348.61999999999995</v>
      </c>
      <c r="Q37" s="230">
        <f t="shared" si="11"/>
        <v>12829.215999999997</v>
      </c>
      <c r="R37" s="169">
        <f t="shared" si="14"/>
        <v>19588.639999999996</v>
      </c>
    </row>
    <row r="38" spans="2:18" x14ac:dyDescent="0.25">
      <c r="B38" s="126" t="s">
        <v>17</v>
      </c>
      <c r="C38" s="119" t="s">
        <v>59</v>
      </c>
      <c r="D38" s="78"/>
      <c r="E38" s="120"/>
      <c r="F38" s="120"/>
      <c r="G38" s="120"/>
      <c r="H38" s="120"/>
      <c r="I38" s="120"/>
      <c r="J38" s="121"/>
      <c r="K38" s="182"/>
      <c r="L38" s="176"/>
      <c r="M38" s="178"/>
      <c r="N38" s="177"/>
      <c r="O38" s="175"/>
      <c r="P38" s="231"/>
      <c r="Q38" s="231"/>
      <c r="R38" s="176"/>
    </row>
    <row r="39" spans="2:18" x14ac:dyDescent="0.25">
      <c r="B39" s="69">
        <v>25</v>
      </c>
      <c r="C39" s="183" t="s">
        <v>4</v>
      </c>
      <c r="D39" s="184" t="s">
        <v>3</v>
      </c>
      <c r="E39" s="183"/>
      <c r="F39" s="183"/>
      <c r="G39" s="183"/>
      <c r="H39" s="183"/>
      <c r="I39" s="183"/>
      <c r="J39" s="184">
        <v>250</v>
      </c>
      <c r="K39" s="241">
        <v>1773.14</v>
      </c>
      <c r="L39" s="169">
        <f>J39*K39</f>
        <v>443285</v>
      </c>
      <c r="M39" s="178"/>
      <c r="N39" s="171">
        <v>701.76</v>
      </c>
      <c r="O39" s="172">
        <f>N39*J39</f>
        <v>175440</v>
      </c>
      <c r="P39" s="230">
        <f t="shared" si="10"/>
        <v>1071.3800000000001</v>
      </c>
      <c r="Q39" s="230">
        <f t="shared" si="11"/>
        <v>267845</v>
      </c>
      <c r="R39" s="169">
        <f>Q39+O39</f>
        <v>443285</v>
      </c>
    </row>
    <row r="40" spans="2:18" x14ac:dyDescent="0.25">
      <c r="B40" s="69">
        <v>26</v>
      </c>
      <c r="C40" s="166" t="s">
        <v>5</v>
      </c>
      <c r="D40" s="185" t="s">
        <v>3</v>
      </c>
      <c r="E40" s="166"/>
      <c r="F40" s="166"/>
      <c r="G40" s="166"/>
      <c r="H40" s="166"/>
      <c r="I40" s="166"/>
      <c r="J40" s="185">
        <v>950</v>
      </c>
      <c r="K40" s="244">
        <v>1645.79</v>
      </c>
      <c r="L40" s="187">
        <f t="shared" ref="L40:L48" si="15">J40*K40</f>
        <v>1563500.5</v>
      </c>
      <c r="M40" s="188"/>
      <c r="N40" s="189">
        <v>967.71</v>
      </c>
      <c r="O40" s="190">
        <f>N40*J40</f>
        <v>919324.5</v>
      </c>
      <c r="P40" s="230">
        <f t="shared" si="10"/>
        <v>678.07999999999993</v>
      </c>
      <c r="Q40" s="230">
        <f t="shared" si="11"/>
        <v>644175.99999999988</v>
      </c>
      <c r="R40" s="169">
        <f t="shared" ref="R40:R42" si="16">Q40+O40</f>
        <v>1563500.5</v>
      </c>
    </row>
    <row r="41" spans="2:18" x14ac:dyDescent="0.25">
      <c r="B41" s="69">
        <v>27</v>
      </c>
      <c r="C41" s="166" t="s">
        <v>6</v>
      </c>
      <c r="D41" s="185" t="s">
        <v>3</v>
      </c>
      <c r="E41" s="166"/>
      <c r="F41" s="166"/>
      <c r="G41" s="166"/>
      <c r="H41" s="166"/>
      <c r="I41" s="166"/>
      <c r="J41" s="185">
        <v>416</v>
      </c>
      <c r="K41" s="244">
        <v>432.15</v>
      </c>
      <c r="L41" s="187">
        <f t="shared" si="15"/>
        <v>179774.4</v>
      </c>
      <c r="M41" s="188"/>
      <c r="N41" s="189">
        <v>308.04000000000002</v>
      </c>
      <c r="O41" s="190">
        <f>N41*J41</f>
        <v>128144.64000000001</v>
      </c>
      <c r="P41" s="230">
        <f t="shared" si="10"/>
        <v>124.10999999999996</v>
      </c>
      <c r="Q41" s="230">
        <f t="shared" si="11"/>
        <v>51629.75999999998</v>
      </c>
      <c r="R41" s="169">
        <f t="shared" si="16"/>
        <v>179774.4</v>
      </c>
    </row>
    <row r="42" spans="2:18" x14ac:dyDescent="0.25">
      <c r="B42" s="69">
        <v>28</v>
      </c>
      <c r="C42" s="166" t="s">
        <v>7</v>
      </c>
      <c r="D42" s="185" t="s">
        <v>3</v>
      </c>
      <c r="E42" s="166"/>
      <c r="F42" s="166"/>
      <c r="G42" s="166"/>
      <c r="H42" s="166"/>
      <c r="I42" s="166"/>
      <c r="J42" s="185">
        <v>80</v>
      </c>
      <c r="K42" s="186">
        <v>1773.14</v>
      </c>
      <c r="L42" s="187">
        <f t="shared" si="15"/>
        <v>141851.20000000001</v>
      </c>
      <c r="M42" s="188"/>
      <c r="N42" s="189">
        <v>701.76</v>
      </c>
      <c r="O42" s="190">
        <f>N42*J42</f>
        <v>56140.800000000003</v>
      </c>
      <c r="P42" s="230">
        <f t="shared" si="10"/>
        <v>1071.3800000000001</v>
      </c>
      <c r="Q42" s="230">
        <f t="shared" si="11"/>
        <v>85710.400000000009</v>
      </c>
      <c r="R42" s="169">
        <f t="shared" si="16"/>
        <v>141851.20000000001</v>
      </c>
    </row>
    <row r="43" spans="2:18" x14ac:dyDescent="0.25">
      <c r="B43" s="126" t="s">
        <v>61</v>
      </c>
      <c r="C43" s="119" t="s">
        <v>65</v>
      </c>
      <c r="D43" s="78"/>
      <c r="E43" s="120"/>
      <c r="F43" s="120"/>
      <c r="G43" s="120"/>
      <c r="H43" s="191"/>
      <c r="I43" s="191"/>
      <c r="J43" s="221"/>
      <c r="K43" s="192"/>
      <c r="L43" s="193"/>
      <c r="M43" s="188"/>
      <c r="N43" s="194"/>
      <c r="O43" s="191"/>
      <c r="P43" s="231"/>
      <c r="Q43" s="231"/>
      <c r="R43" s="176"/>
    </row>
    <row r="44" spans="2:18" x14ac:dyDescent="0.25">
      <c r="B44" s="69">
        <v>29</v>
      </c>
      <c r="C44" s="43" t="s">
        <v>66</v>
      </c>
      <c r="D44" s="44" t="s">
        <v>9</v>
      </c>
      <c r="E44" s="45"/>
      <c r="F44" s="45"/>
      <c r="G44" s="45"/>
      <c r="H44" s="190"/>
      <c r="I44" s="190"/>
      <c r="J44" s="185">
        <v>1</v>
      </c>
      <c r="K44" s="186">
        <v>40822</v>
      </c>
      <c r="L44" s="187">
        <f t="shared" si="15"/>
        <v>40822</v>
      </c>
      <c r="M44" s="188"/>
      <c r="N44" s="189">
        <v>17305.5</v>
      </c>
      <c r="O44" s="190">
        <f>N44*J44</f>
        <v>17305.5</v>
      </c>
      <c r="P44" s="230">
        <f t="shared" si="10"/>
        <v>23516.5</v>
      </c>
      <c r="Q44" s="230">
        <f t="shared" si="11"/>
        <v>23516.5</v>
      </c>
      <c r="R44" s="169">
        <f>Q44+O44</f>
        <v>40822</v>
      </c>
    </row>
    <row r="45" spans="2:18" x14ac:dyDescent="0.25">
      <c r="B45" s="69">
        <v>30</v>
      </c>
      <c r="C45" s="43" t="s">
        <v>67</v>
      </c>
      <c r="D45" s="44" t="s">
        <v>1</v>
      </c>
      <c r="E45" s="45"/>
      <c r="F45" s="45"/>
      <c r="G45" s="45"/>
      <c r="H45" s="45"/>
      <c r="I45" s="45"/>
      <c r="J45" s="185">
        <v>1</v>
      </c>
      <c r="K45" s="186">
        <v>185000</v>
      </c>
      <c r="L45" s="187">
        <f t="shared" si="15"/>
        <v>185000</v>
      </c>
      <c r="M45" s="188"/>
      <c r="N45" s="189">
        <v>65000</v>
      </c>
      <c r="O45" s="190">
        <f>N45*J45</f>
        <v>65000</v>
      </c>
      <c r="P45" s="230">
        <f t="shared" si="10"/>
        <v>120000</v>
      </c>
      <c r="Q45" s="230">
        <f t="shared" si="11"/>
        <v>120000</v>
      </c>
      <c r="R45" s="169">
        <f t="shared" ref="R45:R48" si="17">Q45+O45</f>
        <v>185000</v>
      </c>
    </row>
    <row r="46" spans="2:18" x14ac:dyDescent="0.25">
      <c r="B46" s="69">
        <v>31</v>
      </c>
      <c r="C46" s="106" t="s">
        <v>83</v>
      </c>
      <c r="D46" s="107" t="s">
        <v>3</v>
      </c>
      <c r="E46" s="45"/>
      <c r="F46" s="45"/>
      <c r="G46" s="45"/>
      <c r="H46" s="45"/>
      <c r="I46" s="45"/>
      <c r="J46" s="185">
        <v>11</v>
      </c>
      <c r="K46" s="186">
        <v>6350</v>
      </c>
      <c r="L46" s="187">
        <f t="shared" si="15"/>
        <v>69850</v>
      </c>
      <c r="M46" s="188"/>
      <c r="N46" s="189">
        <v>6350</v>
      </c>
      <c r="O46" s="195">
        <f>N46*J46</f>
        <v>69850</v>
      </c>
      <c r="P46" s="230"/>
      <c r="Q46" s="230">
        <f t="shared" si="11"/>
        <v>0</v>
      </c>
      <c r="R46" s="169">
        <f t="shared" si="17"/>
        <v>69850</v>
      </c>
    </row>
    <row r="47" spans="2:18" x14ac:dyDescent="0.25">
      <c r="B47" s="69">
        <v>32</v>
      </c>
      <c r="C47" s="108" t="s">
        <v>84</v>
      </c>
      <c r="D47" s="107" t="s">
        <v>3</v>
      </c>
      <c r="E47" s="45"/>
      <c r="F47" s="45"/>
      <c r="G47" s="45"/>
      <c r="H47" s="45"/>
      <c r="I47" s="45"/>
      <c r="J47" s="185">
        <v>305</v>
      </c>
      <c r="K47" s="186">
        <v>3400</v>
      </c>
      <c r="L47" s="187">
        <f t="shared" si="15"/>
        <v>1037000</v>
      </c>
      <c r="M47" s="188"/>
      <c r="N47" s="189">
        <v>2200</v>
      </c>
      <c r="O47" s="195">
        <f>N47*J47</f>
        <v>671000</v>
      </c>
      <c r="P47" s="230">
        <v>1400</v>
      </c>
      <c r="Q47" s="230">
        <f t="shared" si="11"/>
        <v>427000</v>
      </c>
      <c r="R47" s="169">
        <f t="shared" si="17"/>
        <v>1098000</v>
      </c>
    </row>
    <row r="48" spans="2:18" x14ac:dyDescent="0.25">
      <c r="B48" s="69">
        <v>33</v>
      </c>
      <c r="C48" s="108" t="s">
        <v>69</v>
      </c>
      <c r="D48" s="107" t="s">
        <v>9</v>
      </c>
      <c r="E48" s="45"/>
      <c r="F48" s="45"/>
      <c r="G48" s="45"/>
      <c r="H48" s="45"/>
      <c r="I48" s="45"/>
      <c r="J48" s="185">
        <v>1</v>
      </c>
      <c r="K48" s="186">
        <v>45000</v>
      </c>
      <c r="L48" s="187">
        <f t="shared" si="15"/>
        <v>45000</v>
      </c>
      <c r="M48" s="188"/>
      <c r="N48" s="189">
        <v>15000</v>
      </c>
      <c r="O48" s="166">
        <f>N48*J48</f>
        <v>15000</v>
      </c>
      <c r="P48" s="230">
        <f t="shared" si="10"/>
        <v>30000</v>
      </c>
      <c r="Q48" s="230">
        <f t="shared" si="11"/>
        <v>30000</v>
      </c>
      <c r="R48" s="169">
        <f t="shared" si="17"/>
        <v>45000</v>
      </c>
    </row>
    <row r="49" spans="2:18" ht="15.75" thickBot="1" x14ac:dyDescent="0.3">
      <c r="B49" s="71"/>
      <c r="C49" s="72"/>
      <c r="D49" s="73"/>
      <c r="E49" s="74"/>
      <c r="F49" s="74"/>
      <c r="G49" s="74"/>
      <c r="H49" s="74"/>
      <c r="I49" s="74"/>
      <c r="J49" s="80"/>
      <c r="K49" s="197"/>
      <c r="L49" s="198"/>
      <c r="M49" s="188"/>
      <c r="N49" s="199"/>
      <c r="O49" s="200">
        <f>SUM(O11:O48)</f>
        <v>2817804.3859999999</v>
      </c>
      <c r="P49" s="232"/>
      <c r="Q49" s="232">
        <f>SUM(Q11:Q48)</f>
        <v>3141920.3142999993</v>
      </c>
      <c r="R49" s="169"/>
    </row>
    <row r="50" spans="2:18" ht="15" customHeight="1" thickBot="1" x14ac:dyDescent="0.3">
      <c r="B50" s="153"/>
      <c r="C50" s="154"/>
      <c r="D50" s="154"/>
      <c r="E50" s="154"/>
      <c r="F50" s="154"/>
      <c r="G50" s="154"/>
      <c r="H50" s="153"/>
      <c r="I50" s="153"/>
      <c r="J50" s="153"/>
      <c r="K50" s="227"/>
      <c r="L50" s="202">
        <f>SUM(L11:L49)</f>
        <v>5898724.7003000006</v>
      </c>
      <c r="M50" s="203"/>
      <c r="N50" s="153"/>
      <c r="O50" s="153"/>
      <c r="P50" s="153"/>
      <c r="Q50" s="202">
        <f>O49+Q49</f>
        <v>5959724.7002999987</v>
      </c>
      <c r="R50" s="202">
        <f>SUM(R11:R49)</f>
        <v>5959724.7003000006</v>
      </c>
    </row>
    <row r="51" spans="2:18" ht="3.75" customHeight="1" thickBot="1" x14ac:dyDescent="0.3">
      <c r="B51" s="153"/>
      <c r="C51" s="154"/>
      <c r="D51" s="154"/>
      <c r="E51" s="154"/>
      <c r="F51" s="154"/>
      <c r="G51" s="154"/>
      <c r="H51" s="153"/>
      <c r="I51" s="153"/>
      <c r="J51" s="153"/>
      <c r="K51" s="153"/>
      <c r="L51" s="204"/>
      <c r="M51" s="204"/>
      <c r="N51" s="153"/>
      <c r="O51" s="153"/>
      <c r="P51" s="153"/>
      <c r="Q51" s="153"/>
      <c r="R51" s="153"/>
    </row>
    <row r="52" spans="2:18" x14ac:dyDescent="0.25">
      <c r="B52" s="153"/>
      <c r="C52" s="205" t="s">
        <v>70</v>
      </c>
      <c r="D52" s="206"/>
      <c r="E52" s="206"/>
      <c r="F52" s="206"/>
      <c r="G52" s="206"/>
      <c r="H52" s="206"/>
      <c r="I52" s="206" t="s">
        <v>70</v>
      </c>
      <c r="J52" s="206"/>
      <c r="K52" s="207">
        <v>0.1</v>
      </c>
      <c r="L52" s="208">
        <f>L50*0.1</f>
        <v>589872.47003000008</v>
      </c>
      <c r="M52" s="208"/>
      <c r="N52" s="206"/>
      <c r="O52" s="206"/>
      <c r="P52" s="233"/>
      <c r="Q52" s="233"/>
      <c r="R52" s="209">
        <f>R50*0.1</f>
        <v>595972.47003000008</v>
      </c>
    </row>
    <row r="53" spans="2:18" x14ac:dyDescent="0.25">
      <c r="B53" s="153"/>
      <c r="C53" s="210" t="s">
        <v>82</v>
      </c>
      <c r="D53" s="166"/>
      <c r="E53" s="166"/>
      <c r="F53" s="166"/>
      <c r="G53" s="166"/>
      <c r="H53" s="166"/>
      <c r="I53" s="166" t="s">
        <v>71</v>
      </c>
      <c r="J53" s="166"/>
      <c r="K53" s="211">
        <v>0.1</v>
      </c>
      <c r="L53" s="212">
        <f>L50*0.1</f>
        <v>589872.47003000008</v>
      </c>
      <c r="M53" s="212"/>
      <c r="N53" s="166"/>
      <c r="O53" s="166"/>
      <c r="P53" s="229"/>
      <c r="Q53" s="229"/>
      <c r="R53" s="187">
        <f>R50*0.1</f>
        <v>595972.47003000008</v>
      </c>
    </row>
    <row r="54" spans="2:18" ht="3.75" customHeight="1" x14ac:dyDescent="0.25">
      <c r="B54" s="153"/>
      <c r="C54" s="213"/>
      <c r="D54" s="166"/>
      <c r="E54" s="166"/>
      <c r="F54" s="166"/>
      <c r="G54" s="166"/>
      <c r="H54" s="166"/>
      <c r="I54" s="166"/>
      <c r="J54" s="166"/>
      <c r="K54" s="166"/>
      <c r="L54" s="214"/>
      <c r="M54" s="214"/>
      <c r="N54" s="166"/>
      <c r="O54" s="166"/>
      <c r="P54" s="229"/>
      <c r="Q54" s="229"/>
      <c r="R54" s="167"/>
    </row>
    <row r="55" spans="2:18" x14ac:dyDescent="0.25">
      <c r="B55" s="153"/>
      <c r="C55" s="213"/>
      <c r="D55" s="166"/>
      <c r="E55" s="166"/>
      <c r="F55" s="166"/>
      <c r="G55" s="166"/>
      <c r="H55" s="166"/>
      <c r="I55" s="166"/>
      <c r="J55" s="166"/>
      <c r="K55" s="166"/>
      <c r="L55" s="212">
        <f>L50+L52+L53</f>
        <v>7078469.6403600015</v>
      </c>
      <c r="M55" s="212"/>
      <c r="N55" s="166"/>
      <c r="O55" s="166"/>
      <c r="P55" s="229"/>
      <c r="Q55" s="229"/>
      <c r="R55" s="163">
        <f>SUM(R50:R54)</f>
        <v>7151669.6403600015</v>
      </c>
    </row>
    <row r="56" spans="2:18" x14ac:dyDescent="0.25">
      <c r="B56" s="153"/>
      <c r="C56" s="210" t="s">
        <v>87</v>
      </c>
      <c r="D56" s="166"/>
      <c r="E56" s="166"/>
      <c r="F56" s="166"/>
      <c r="G56" s="166"/>
      <c r="H56" s="166"/>
      <c r="I56" s="166"/>
      <c r="J56" s="166" t="s">
        <v>72</v>
      </c>
      <c r="K56" s="211">
        <v>0.21</v>
      </c>
      <c r="L56" s="190">
        <f>L55*0.21</f>
        <v>1486478.6244756002</v>
      </c>
      <c r="M56" s="190"/>
      <c r="N56" s="166"/>
      <c r="O56" s="166"/>
      <c r="P56" s="229"/>
      <c r="Q56" s="229"/>
      <c r="R56" s="163">
        <f>Q49*0.21</f>
        <v>659803.26600299985</v>
      </c>
    </row>
    <row r="57" spans="2:18" x14ac:dyDescent="0.25">
      <c r="B57" s="153"/>
      <c r="C57" s="210" t="s">
        <v>73</v>
      </c>
      <c r="D57" s="166"/>
      <c r="E57" s="166"/>
      <c r="F57" s="166"/>
      <c r="G57" s="166"/>
      <c r="H57" s="166"/>
      <c r="I57" s="166"/>
      <c r="J57" s="166" t="s">
        <v>73</v>
      </c>
      <c r="K57" s="215">
        <v>2.5000000000000001E-2</v>
      </c>
      <c r="L57" s="190">
        <f>L55*0.025</f>
        <v>176961.74100900005</v>
      </c>
      <c r="M57" s="190"/>
      <c r="N57" s="166"/>
      <c r="O57" s="166"/>
      <c r="P57" s="229"/>
      <c r="Q57" s="229"/>
      <c r="R57" s="163">
        <f>Q49*0.025</f>
        <v>78548.007857499979</v>
      </c>
    </row>
    <row r="58" spans="2:18" ht="2.25" customHeight="1" x14ac:dyDescent="0.25">
      <c r="B58" s="153"/>
      <c r="C58" s="213"/>
      <c r="D58" s="166"/>
      <c r="E58" s="166"/>
      <c r="F58" s="166"/>
      <c r="G58" s="166"/>
      <c r="H58" s="166"/>
      <c r="I58" s="166"/>
      <c r="J58" s="166"/>
      <c r="K58" s="215"/>
      <c r="L58" s="190"/>
      <c r="M58" s="190"/>
      <c r="N58" s="166"/>
      <c r="O58" s="166"/>
      <c r="P58" s="229"/>
      <c r="Q58" s="229"/>
      <c r="R58" s="163"/>
    </row>
    <row r="59" spans="2:18" x14ac:dyDescent="0.25">
      <c r="B59" s="153"/>
      <c r="C59" s="213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229"/>
      <c r="Q59" s="229"/>
      <c r="R59" s="163">
        <f>R55+R56+R57</f>
        <v>7890020.9142205007</v>
      </c>
    </row>
    <row r="60" spans="2:18" ht="15.75" thickBot="1" x14ac:dyDescent="0.3">
      <c r="B60" s="153"/>
      <c r="C60" s="216"/>
      <c r="D60" s="217"/>
      <c r="E60" s="217"/>
      <c r="F60" s="217"/>
      <c r="G60" s="217"/>
      <c r="H60" s="217"/>
      <c r="I60" s="217"/>
      <c r="J60" s="217"/>
      <c r="K60" s="217"/>
      <c r="L60" s="218">
        <f>L55+L56+L57</f>
        <v>8741910.0058446024</v>
      </c>
      <c r="M60" s="219"/>
      <c r="N60" s="217"/>
      <c r="O60" s="217"/>
      <c r="P60" s="234"/>
      <c r="Q60" s="234"/>
      <c r="R60" s="220">
        <f>R55+R56+R57</f>
        <v>7890020.9142205007</v>
      </c>
    </row>
  </sheetData>
  <pageMargins left="0.70866141732283472" right="0.70866141732283472" top="0.74803149606299213" bottom="0.74803149606299213" header="0.31496062992125984" footer="0.31496062992125984"/>
  <pageSetup scale="58" fitToHeight="0" orientation="landscape" verticalDpi="0" r:id="rId1"/>
  <headerFooter>
    <oddHeader>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57"/>
  <sheetViews>
    <sheetView workbookViewId="0">
      <selection activeCell="X71" sqref="X71"/>
    </sheetView>
  </sheetViews>
  <sheetFormatPr baseColWidth="10" defaultRowHeight="15" x14ac:dyDescent="0.25"/>
  <cols>
    <col min="1" max="1" width="5" customWidth="1"/>
    <col min="3" max="3" width="41" customWidth="1"/>
    <col min="4" max="4" width="0" hidden="1" customWidth="1"/>
    <col min="5" max="5" width="7.140625" hidden="1" customWidth="1"/>
    <col min="6" max="6" width="6.140625" hidden="1" customWidth="1"/>
    <col min="7" max="7" width="7" hidden="1" customWidth="1"/>
    <col min="8" max="8" width="8.7109375" hidden="1" customWidth="1"/>
    <col min="9" max="9" width="5.7109375" hidden="1" customWidth="1"/>
    <col min="10" max="10" width="7.7109375" hidden="1" customWidth="1"/>
    <col min="11" max="11" width="0" hidden="1" customWidth="1"/>
    <col min="12" max="13" width="15.85546875" hidden="1" customWidth="1"/>
    <col min="14" max="14" width="13" hidden="1" customWidth="1"/>
    <col min="15" max="15" width="13.140625" hidden="1" customWidth="1"/>
    <col min="16" max="16" width="13" hidden="1" customWidth="1"/>
    <col min="17" max="17" width="15.140625" customWidth="1"/>
    <col min="18" max="18" width="15.28515625" customWidth="1"/>
    <col min="19" max="19" width="15.7109375" customWidth="1"/>
    <col min="20" max="20" width="14" customWidth="1"/>
  </cols>
  <sheetData>
    <row r="2" spans="2:20" x14ac:dyDescent="0.25">
      <c r="B2" s="153"/>
      <c r="C2" s="134" t="s">
        <v>85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2:20" ht="15.75" thickBot="1" x14ac:dyDescent="0.3">
      <c r="B3" s="153"/>
      <c r="C3" s="13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2:20" ht="15.75" thickBot="1" x14ac:dyDescent="0.3">
      <c r="B4" s="109" t="s">
        <v>80</v>
      </c>
      <c r="C4" s="110" t="s">
        <v>18</v>
      </c>
      <c r="D4" s="111"/>
      <c r="E4" s="112"/>
      <c r="F4" s="112"/>
      <c r="G4" s="112"/>
      <c r="H4" s="112"/>
      <c r="I4" s="112"/>
      <c r="J4" s="113"/>
      <c r="K4" s="157"/>
      <c r="L4" s="158"/>
      <c r="M4" s="157"/>
      <c r="N4" s="160"/>
      <c r="O4" s="228"/>
      <c r="P4" s="228"/>
      <c r="Q4" s="161"/>
      <c r="R4" s="252" t="s">
        <v>92</v>
      </c>
      <c r="S4" s="253" t="s">
        <v>93</v>
      </c>
      <c r="T4" s="254" t="s">
        <v>94</v>
      </c>
    </row>
    <row r="5" spans="2:20" x14ac:dyDescent="0.25">
      <c r="B5" s="68"/>
      <c r="C5" s="22"/>
      <c r="D5" s="23"/>
      <c r="E5" s="24"/>
      <c r="F5" s="24"/>
      <c r="G5" s="24"/>
      <c r="H5" s="24"/>
      <c r="I5" s="24"/>
      <c r="J5" s="53"/>
      <c r="K5" s="162" t="s">
        <v>74</v>
      </c>
      <c r="L5" s="163" t="s">
        <v>60</v>
      </c>
      <c r="M5" s="235" t="s">
        <v>89</v>
      </c>
      <c r="N5" s="237" t="s">
        <v>76</v>
      </c>
      <c r="O5" s="240" t="s">
        <v>88</v>
      </c>
      <c r="P5" s="240" t="s">
        <v>90</v>
      </c>
      <c r="Q5" s="240" t="s">
        <v>91</v>
      </c>
      <c r="R5" s="255"/>
      <c r="S5" s="256"/>
      <c r="T5" s="257"/>
    </row>
    <row r="6" spans="2:20" x14ac:dyDescent="0.25">
      <c r="B6" s="69">
        <v>1</v>
      </c>
      <c r="C6" s="43" t="s">
        <v>54</v>
      </c>
      <c r="D6" s="23" t="s">
        <v>2</v>
      </c>
      <c r="E6" s="24">
        <v>0.54</v>
      </c>
      <c r="F6" s="24">
        <v>0.54</v>
      </c>
      <c r="G6" s="24">
        <v>0.54</v>
      </c>
      <c r="H6" s="24">
        <v>0.54</v>
      </c>
      <c r="I6" s="24">
        <v>0.54</v>
      </c>
      <c r="J6" s="222">
        <f>E6+F6+G6+H6</f>
        <v>2.16</v>
      </c>
      <c r="K6" s="241">
        <v>19362.78</v>
      </c>
      <c r="L6" s="169">
        <f>K6*J6</f>
        <v>41823.604800000001</v>
      </c>
      <c r="M6" s="171">
        <v>7470</v>
      </c>
      <c r="N6" s="238">
        <f t="shared" ref="N6:N15" si="0">M6*J6</f>
        <v>16135.2</v>
      </c>
      <c r="O6" s="230">
        <f t="shared" ref="O6:O15" si="1">K6-M6</f>
        <v>11892.779999999999</v>
      </c>
      <c r="P6" s="239">
        <f t="shared" ref="P6:P15" si="2">O6*J6</f>
        <v>25688.4048</v>
      </c>
      <c r="Q6" s="169">
        <v>40236.004799999995</v>
      </c>
      <c r="R6" s="258">
        <f>Q6*1</f>
        <v>40236.004799999995</v>
      </c>
      <c r="S6" s="259"/>
      <c r="T6" s="260"/>
    </row>
    <row r="7" spans="2:20" x14ac:dyDescent="0.25">
      <c r="B7" s="69">
        <v>2</v>
      </c>
      <c r="C7" s="43" t="s">
        <v>55</v>
      </c>
      <c r="D7" s="23" t="s">
        <v>2</v>
      </c>
      <c r="E7" s="24">
        <v>0.48</v>
      </c>
      <c r="F7" s="24">
        <v>0.48</v>
      </c>
      <c r="G7" s="24">
        <v>0.48</v>
      </c>
      <c r="H7" s="24">
        <v>0.48</v>
      </c>
      <c r="I7" s="24">
        <v>0.48</v>
      </c>
      <c r="J7" s="222">
        <f>E7+F7+G7+H7</f>
        <v>1.92</v>
      </c>
      <c r="K7" s="241">
        <v>39214.15</v>
      </c>
      <c r="L7" s="169">
        <f t="shared" ref="L7:L32" si="3">K7*J7</f>
        <v>75291.168000000005</v>
      </c>
      <c r="M7" s="171">
        <v>13013.52</v>
      </c>
      <c r="N7" s="238">
        <f t="shared" si="0"/>
        <v>24985.9584</v>
      </c>
      <c r="O7" s="230">
        <f t="shared" si="1"/>
        <v>26200.63</v>
      </c>
      <c r="P7" s="239">
        <f t="shared" si="2"/>
        <v>50305.209600000002</v>
      </c>
      <c r="Q7" s="169">
        <v>73513.055999999997</v>
      </c>
      <c r="R7" s="258">
        <f t="shared" ref="R7:R12" si="4">Q7*1</f>
        <v>73513.055999999997</v>
      </c>
      <c r="S7" s="259"/>
      <c r="T7" s="260"/>
    </row>
    <row r="8" spans="2:20" x14ac:dyDescent="0.25">
      <c r="B8" s="69">
        <v>3</v>
      </c>
      <c r="C8" s="43" t="s">
        <v>19</v>
      </c>
      <c r="D8" s="44" t="s">
        <v>2</v>
      </c>
      <c r="E8" s="45">
        <v>0.27</v>
      </c>
      <c r="F8" s="45">
        <v>0.27</v>
      </c>
      <c r="G8" s="45">
        <v>0.27</v>
      </c>
      <c r="H8" s="45">
        <v>0.27</v>
      </c>
      <c r="I8" s="45">
        <v>0.27</v>
      </c>
      <c r="J8" s="223">
        <f t="shared" ref="J8:J14" si="5">E8+F8+G8+H8+I8</f>
        <v>1.35</v>
      </c>
      <c r="K8" s="241">
        <v>36682.620000000003</v>
      </c>
      <c r="L8" s="169">
        <f t="shared" si="3"/>
        <v>49521.537000000004</v>
      </c>
      <c r="M8" s="171">
        <v>14494.2</v>
      </c>
      <c r="N8" s="238">
        <f t="shared" si="0"/>
        <v>19567.170000000002</v>
      </c>
      <c r="O8" s="230">
        <f t="shared" si="1"/>
        <v>22188.420000000002</v>
      </c>
      <c r="P8" s="239">
        <f t="shared" si="2"/>
        <v>29954.367000000006</v>
      </c>
      <c r="Q8" s="169">
        <v>48291.147000000004</v>
      </c>
      <c r="R8" s="258">
        <f t="shared" si="4"/>
        <v>48291.147000000004</v>
      </c>
      <c r="S8" s="259"/>
      <c r="T8" s="260"/>
    </row>
    <row r="9" spans="2:20" x14ac:dyDescent="0.25">
      <c r="B9" s="69">
        <v>4</v>
      </c>
      <c r="C9" s="43" t="s">
        <v>20</v>
      </c>
      <c r="D9" s="44" t="s">
        <v>2</v>
      </c>
      <c r="E9" s="45">
        <v>0.25</v>
      </c>
      <c r="F9" s="45">
        <v>0.25</v>
      </c>
      <c r="G9" s="45">
        <v>0.25</v>
      </c>
      <c r="H9" s="45">
        <v>0.25</v>
      </c>
      <c r="I9" s="45">
        <v>0.25</v>
      </c>
      <c r="J9" s="223">
        <f t="shared" si="5"/>
        <v>1.25</v>
      </c>
      <c r="K9" s="241">
        <v>36682.620000000003</v>
      </c>
      <c r="L9" s="169">
        <f t="shared" si="3"/>
        <v>45853.275000000001</v>
      </c>
      <c r="M9" s="171">
        <v>14494.2</v>
      </c>
      <c r="N9" s="238">
        <f t="shared" si="0"/>
        <v>18117.75</v>
      </c>
      <c r="O9" s="230">
        <f t="shared" si="1"/>
        <v>22188.420000000002</v>
      </c>
      <c r="P9" s="239">
        <f t="shared" si="2"/>
        <v>27735.525000000001</v>
      </c>
      <c r="Q9" s="169">
        <v>44714.025000000001</v>
      </c>
      <c r="R9" s="258">
        <f t="shared" si="4"/>
        <v>44714.025000000001</v>
      </c>
      <c r="S9" s="259"/>
      <c r="T9" s="260"/>
    </row>
    <row r="10" spans="2:20" x14ac:dyDescent="0.25">
      <c r="B10" s="69">
        <v>5</v>
      </c>
      <c r="C10" s="43" t="s">
        <v>21</v>
      </c>
      <c r="D10" s="44" t="s">
        <v>2</v>
      </c>
      <c r="E10" s="45">
        <v>0.45</v>
      </c>
      <c r="F10" s="45">
        <v>0.45</v>
      </c>
      <c r="G10" s="45">
        <v>0.45</v>
      </c>
      <c r="H10" s="45">
        <v>0.45</v>
      </c>
      <c r="I10" s="45">
        <v>0.45</v>
      </c>
      <c r="J10" s="223">
        <f t="shared" si="5"/>
        <v>2.25</v>
      </c>
      <c r="K10" s="241">
        <v>36682.620000000003</v>
      </c>
      <c r="L10" s="169">
        <f t="shared" si="3"/>
        <v>82535.895000000004</v>
      </c>
      <c r="M10" s="171">
        <v>14494.2</v>
      </c>
      <c r="N10" s="238">
        <f t="shared" si="0"/>
        <v>32611.95</v>
      </c>
      <c r="O10" s="230">
        <f t="shared" si="1"/>
        <v>22188.420000000002</v>
      </c>
      <c r="P10" s="239">
        <f t="shared" si="2"/>
        <v>49923.945000000007</v>
      </c>
      <c r="Q10" s="169">
        <v>80485.244999999995</v>
      </c>
      <c r="R10" s="258">
        <f t="shared" si="4"/>
        <v>80485.244999999995</v>
      </c>
      <c r="S10" s="259"/>
      <c r="T10" s="260"/>
    </row>
    <row r="11" spans="2:20" x14ac:dyDescent="0.25">
      <c r="B11" s="69">
        <v>6</v>
      </c>
      <c r="C11" s="43" t="s">
        <v>22</v>
      </c>
      <c r="D11" s="44" t="s">
        <v>2</v>
      </c>
      <c r="E11" s="45">
        <v>0.25</v>
      </c>
      <c r="F11" s="45">
        <f>+E11</f>
        <v>0.25</v>
      </c>
      <c r="G11" s="45">
        <f>+F11</f>
        <v>0.25</v>
      </c>
      <c r="H11" s="45">
        <f>+G11</f>
        <v>0.25</v>
      </c>
      <c r="I11" s="45">
        <f>+H11</f>
        <v>0.25</v>
      </c>
      <c r="J11" s="223">
        <f t="shared" si="5"/>
        <v>1.25</v>
      </c>
      <c r="K11" s="241">
        <v>36682.620000000003</v>
      </c>
      <c r="L11" s="169">
        <f t="shared" si="3"/>
        <v>45853.275000000001</v>
      </c>
      <c r="M11" s="171">
        <v>14494.2</v>
      </c>
      <c r="N11" s="238">
        <f t="shared" si="0"/>
        <v>18117.75</v>
      </c>
      <c r="O11" s="230">
        <f t="shared" si="1"/>
        <v>22188.420000000002</v>
      </c>
      <c r="P11" s="239">
        <f t="shared" si="2"/>
        <v>27735.525000000001</v>
      </c>
      <c r="Q11" s="169">
        <v>44714.025000000001</v>
      </c>
      <c r="R11" s="258">
        <f t="shared" si="4"/>
        <v>44714.025000000001</v>
      </c>
      <c r="S11" s="259"/>
      <c r="T11" s="260"/>
    </row>
    <row r="12" spans="2:20" x14ac:dyDescent="0.25">
      <c r="B12" s="69">
        <v>7</v>
      </c>
      <c r="C12" s="43" t="s">
        <v>23</v>
      </c>
      <c r="D12" s="44" t="s">
        <v>3</v>
      </c>
      <c r="E12" s="45">
        <v>1.75</v>
      </c>
      <c r="F12" s="45">
        <v>1.75</v>
      </c>
      <c r="G12" s="45">
        <v>1.75</v>
      </c>
      <c r="H12" s="45">
        <v>1.75</v>
      </c>
      <c r="I12" s="45">
        <v>1.75</v>
      </c>
      <c r="J12" s="223">
        <f t="shared" si="5"/>
        <v>8.75</v>
      </c>
      <c r="K12" s="241">
        <v>449.09</v>
      </c>
      <c r="L12" s="169">
        <f t="shared" si="3"/>
        <v>3929.5374999999999</v>
      </c>
      <c r="M12" s="171">
        <v>219.76</v>
      </c>
      <c r="N12" s="238">
        <f t="shared" si="0"/>
        <v>1922.8999999999999</v>
      </c>
      <c r="O12" s="230">
        <f t="shared" si="1"/>
        <v>229.32999999999998</v>
      </c>
      <c r="P12" s="239">
        <f t="shared" si="2"/>
        <v>2006.6374999999998</v>
      </c>
      <c r="Q12" s="169">
        <v>3672.2874999999999</v>
      </c>
      <c r="R12" s="258">
        <f t="shared" si="4"/>
        <v>3672.2874999999999</v>
      </c>
      <c r="S12" s="259"/>
      <c r="T12" s="260"/>
    </row>
    <row r="13" spans="2:20" x14ac:dyDescent="0.25">
      <c r="B13" s="69">
        <v>8</v>
      </c>
      <c r="C13" s="43" t="s">
        <v>24</v>
      </c>
      <c r="D13" s="44" t="s">
        <v>3</v>
      </c>
      <c r="E13" s="45">
        <v>36.36</v>
      </c>
      <c r="F13" s="45">
        <v>36.36</v>
      </c>
      <c r="G13" s="45">
        <v>36.36</v>
      </c>
      <c r="H13" s="45">
        <v>36.36</v>
      </c>
      <c r="I13" s="45">
        <v>36.36</v>
      </c>
      <c r="J13" s="223">
        <f t="shared" si="5"/>
        <v>181.8</v>
      </c>
      <c r="K13" s="241">
        <v>1566.19</v>
      </c>
      <c r="L13" s="169">
        <f t="shared" si="3"/>
        <v>284733.342</v>
      </c>
      <c r="M13" s="171">
        <v>609.57000000000005</v>
      </c>
      <c r="N13" s="238">
        <f t="shared" si="0"/>
        <v>110819.82600000002</v>
      </c>
      <c r="O13" s="230">
        <f t="shared" si="1"/>
        <v>956.62</v>
      </c>
      <c r="P13" s="239">
        <f t="shared" si="2"/>
        <v>173913.516</v>
      </c>
      <c r="Q13" s="169">
        <v>282526.29000000004</v>
      </c>
      <c r="R13" s="258">
        <f>Q13*0.75</f>
        <v>211894.71750000003</v>
      </c>
      <c r="S13" s="261">
        <f>Q13*0.25</f>
        <v>70631.572500000009</v>
      </c>
      <c r="T13" s="260"/>
    </row>
    <row r="14" spans="2:20" x14ac:dyDescent="0.25">
      <c r="B14" s="69">
        <v>9</v>
      </c>
      <c r="C14" s="47" t="s">
        <v>56</v>
      </c>
      <c r="D14" s="44" t="s">
        <v>3</v>
      </c>
      <c r="E14" s="45">
        <v>36.36</v>
      </c>
      <c r="F14" s="45">
        <v>36.36</v>
      </c>
      <c r="G14" s="45">
        <v>36.36</v>
      </c>
      <c r="H14" s="45">
        <v>36.36</v>
      </c>
      <c r="I14" s="45">
        <v>36.36</v>
      </c>
      <c r="J14" s="223">
        <f t="shared" si="5"/>
        <v>181.8</v>
      </c>
      <c r="K14" s="241">
        <v>539.67999999999995</v>
      </c>
      <c r="L14" s="169">
        <f t="shared" si="3"/>
        <v>98113.823999999993</v>
      </c>
      <c r="M14" s="171">
        <v>448.21</v>
      </c>
      <c r="N14" s="238">
        <f t="shared" si="0"/>
        <v>81484.578000000009</v>
      </c>
      <c r="O14" s="230">
        <f t="shared" si="1"/>
        <v>91.46999999999997</v>
      </c>
      <c r="P14" s="239">
        <f t="shared" si="2"/>
        <v>16629.245999999996</v>
      </c>
      <c r="Q14" s="169">
        <v>97206.642000000022</v>
      </c>
      <c r="R14" s="262"/>
      <c r="S14" s="261">
        <f>Q14*0.5</f>
        <v>48603.321000000011</v>
      </c>
      <c r="T14" s="263">
        <f>Q14*0.5</f>
        <v>48603.321000000011</v>
      </c>
    </row>
    <row r="15" spans="2:20" x14ac:dyDescent="0.25">
      <c r="B15" s="69">
        <v>10</v>
      </c>
      <c r="C15" s="47" t="s">
        <v>81</v>
      </c>
      <c r="D15" s="44" t="s">
        <v>3</v>
      </c>
      <c r="E15" s="45">
        <v>36.36</v>
      </c>
      <c r="F15" s="45">
        <v>36.36</v>
      </c>
      <c r="G15" s="45">
        <v>36.36</v>
      </c>
      <c r="H15" s="45">
        <f>+E15</f>
        <v>36.36</v>
      </c>
      <c r="I15" s="45">
        <f>+E15</f>
        <v>36.36</v>
      </c>
      <c r="J15" s="223">
        <f>SUM(F15:I15)</f>
        <v>145.44</v>
      </c>
      <c r="K15" s="168">
        <v>588.54999999999995</v>
      </c>
      <c r="L15" s="169">
        <f t="shared" si="3"/>
        <v>85598.711999999985</v>
      </c>
      <c r="M15" s="171">
        <v>448.21</v>
      </c>
      <c r="N15" s="238">
        <f t="shared" si="0"/>
        <v>65187.662399999994</v>
      </c>
      <c r="O15" s="230">
        <f t="shared" si="1"/>
        <v>140.33999999999997</v>
      </c>
      <c r="P15" s="239">
        <f t="shared" si="2"/>
        <v>20411.049599999995</v>
      </c>
      <c r="Q15" s="169">
        <v>85598.711999999985</v>
      </c>
      <c r="R15" s="262"/>
      <c r="S15" s="261">
        <f>Q15*0.5</f>
        <v>42799.355999999992</v>
      </c>
      <c r="T15" s="263">
        <f>Q15*0.5</f>
        <v>42799.355999999992</v>
      </c>
    </row>
    <row r="16" spans="2:20" x14ac:dyDescent="0.25">
      <c r="B16" s="70"/>
      <c r="C16" s="84"/>
      <c r="D16" s="85"/>
      <c r="E16" s="86"/>
      <c r="F16" s="86"/>
      <c r="G16" s="86"/>
      <c r="H16" s="86"/>
      <c r="I16" s="86"/>
      <c r="J16" s="224"/>
      <c r="K16" s="173"/>
      <c r="L16" s="174"/>
      <c r="M16" s="171"/>
      <c r="N16" s="172"/>
      <c r="O16" s="230"/>
      <c r="P16" s="230"/>
      <c r="Q16" s="169"/>
      <c r="R16" s="262"/>
      <c r="S16" s="259"/>
      <c r="T16" s="260"/>
    </row>
    <row r="17" spans="2:20" x14ac:dyDescent="0.25">
      <c r="B17" s="118"/>
      <c r="C17" s="119" t="s">
        <v>30</v>
      </c>
      <c r="D17" s="78"/>
      <c r="E17" s="120"/>
      <c r="F17" s="120"/>
      <c r="G17" s="120"/>
      <c r="H17" s="120"/>
      <c r="I17" s="120"/>
      <c r="J17" s="225"/>
      <c r="K17" s="175"/>
      <c r="L17" s="176"/>
      <c r="M17" s="177"/>
      <c r="N17" s="175"/>
      <c r="O17" s="231"/>
      <c r="P17" s="231"/>
      <c r="Q17" s="176"/>
      <c r="R17" s="262"/>
      <c r="S17" s="259"/>
      <c r="T17" s="260"/>
    </row>
    <row r="18" spans="2:20" x14ac:dyDescent="0.25">
      <c r="B18" s="69">
        <v>12</v>
      </c>
      <c r="C18" s="43" t="s">
        <v>57</v>
      </c>
      <c r="D18" s="44" t="s">
        <v>3</v>
      </c>
      <c r="E18" s="45">
        <v>15.21</v>
      </c>
      <c r="F18" s="45">
        <v>15.21</v>
      </c>
      <c r="G18" s="45">
        <f t="shared" ref="G18:G37" si="6">+E18</f>
        <v>15.21</v>
      </c>
      <c r="H18" s="45">
        <f t="shared" ref="H18:H37" si="7">+E18</f>
        <v>15.21</v>
      </c>
      <c r="I18" s="45">
        <f t="shared" ref="I18:I37" si="8">+E18</f>
        <v>15.21</v>
      </c>
      <c r="J18" s="223">
        <f t="shared" ref="J18:J21" si="9">SUM(F18:I18)</f>
        <v>60.84</v>
      </c>
      <c r="K18" s="242">
        <v>5658.87</v>
      </c>
      <c r="L18" s="169">
        <f t="shared" si="3"/>
        <v>344285.6508</v>
      </c>
      <c r="M18" s="171">
        <v>1774.67</v>
      </c>
      <c r="N18" s="172">
        <f>M18*J18</f>
        <v>107970.92280000001</v>
      </c>
      <c r="O18" s="230">
        <f>K18-M18</f>
        <v>3884.2</v>
      </c>
      <c r="P18" s="230">
        <f>O18*J18</f>
        <v>236314.728</v>
      </c>
      <c r="Q18" s="169">
        <v>344285.6508</v>
      </c>
      <c r="R18" s="262"/>
      <c r="S18" s="261">
        <f>Q18*0.25</f>
        <v>86071.412700000001</v>
      </c>
      <c r="T18" s="263">
        <f>Q18*0.75</f>
        <v>258214.23810000002</v>
      </c>
    </row>
    <row r="19" spans="2:20" x14ac:dyDescent="0.25">
      <c r="B19" s="69">
        <v>13</v>
      </c>
      <c r="C19" s="43" t="s">
        <v>34</v>
      </c>
      <c r="D19" s="44" t="s">
        <v>3</v>
      </c>
      <c r="E19" s="45">
        <v>5.85</v>
      </c>
      <c r="F19" s="45">
        <f>+E19</f>
        <v>5.85</v>
      </c>
      <c r="G19" s="45">
        <f t="shared" si="6"/>
        <v>5.85</v>
      </c>
      <c r="H19" s="45">
        <f t="shared" si="7"/>
        <v>5.85</v>
      </c>
      <c r="I19" s="45">
        <f t="shared" si="8"/>
        <v>5.85</v>
      </c>
      <c r="J19" s="223">
        <f t="shared" si="9"/>
        <v>23.4</v>
      </c>
      <c r="K19" s="242">
        <v>574.62</v>
      </c>
      <c r="L19" s="169">
        <f t="shared" si="3"/>
        <v>13446.108</v>
      </c>
      <c r="M19" s="171">
        <v>268.45</v>
      </c>
      <c r="N19" s="172">
        <f>M19*J19</f>
        <v>6281.73</v>
      </c>
      <c r="O19" s="230">
        <f>K19-M19</f>
        <v>306.17</v>
      </c>
      <c r="P19" s="230">
        <f>O19*J19</f>
        <v>7164.3779999999997</v>
      </c>
      <c r="Q19" s="169">
        <v>13163.903999999999</v>
      </c>
      <c r="R19" s="262"/>
      <c r="S19" s="261">
        <f>Q19*1</f>
        <v>13163.903999999999</v>
      </c>
      <c r="T19" s="260"/>
    </row>
    <row r="20" spans="2:20" x14ac:dyDescent="0.25">
      <c r="B20" s="69">
        <v>14</v>
      </c>
      <c r="C20" s="43" t="s">
        <v>58</v>
      </c>
      <c r="D20" s="44" t="s">
        <v>3</v>
      </c>
      <c r="E20" s="45">
        <v>15.21</v>
      </c>
      <c r="F20" s="45">
        <f>+E20</f>
        <v>15.21</v>
      </c>
      <c r="G20" s="45">
        <f t="shared" si="6"/>
        <v>15.21</v>
      </c>
      <c r="H20" s="45">
        <f t="shared" si="7"/>
        <v>15.21</v>
      </c>
      <c r="I20" s="45">
        <v>15.21</v>
      </c>
      <c r="J20" s="223">
        <f t="shared" si="9"/>
        <v>60.84</v>
      </c>
      <c r="K20" s="242">
        <v>683.82</v>
      </c>
      <c r="L20" s="169">
        <f t="shared" si="3"/>
        <v>41603.608800000002</v>
      </c>
      <c r="M20" s="171">
        <v>448.71</v>
      </c>
      <c r="N20" s="172">
        <f>M20*J20</f>
        <v>27299.5164</v>
      </c>
      <c r="O20" s="230">
        <f>K20-M20</f>
        <v>235.11000000000007</v>
      </c>
      <c r="P20" s="230">
        <f>O20*J20</f>
        <v>14304.092400000005</v>
      </c>
      <c r="Q20" s="169">
        <v>38920.564800000007</v>
      </c>
      <c r="R20" s="262"/>
      <c r="S20" s="261">
        <f>Q20*1</f>
        <v>38920.564800000007</v>
      </c>
      <c r="T20" s="260"/>
    </row>
    <row r="21" spans="2:20" x14ac:dyDescent="0.25">
      <c r="B21" s="69">
        <v>15</v>
      </c>
      <c r="C21" s="43" t="s">
        <v>36</v>
      </c>
      <c r="D21" s="44" t="s">
        <v>9</v>
      </c>
      <c r="E21" s="45">
        <v>1</v>
      </c>
      <c r="F21" s="45">
        <f>+E21</f>
        <v>1</v>
      </c>
      <c r="G21" s="45">
        <f t="shared" si="6"/>
        <v>1</v>
      </c>
      <c r="H21" s="45">
        <f t="shared" si="7"/>
        <v>1</v>
      </c>
      <c r="I21" s="45">
        <f t="shared" si="8"/>
        <v>1</v>
      </c>
      <c r="J21" s="223">
        <f t="shared" si="9"/>
        <v>4</v>
      </c>
      <c r="K21" s="242">
        <v>19118.3</v>
      </c>
      <c r="L21" s="169">
        <f t="shared" si="3"/>
        <v>76473.2</v>
      </c>
      <c r="M21" s="171">
        <v>1753.2</v>
      </c>
      <c r="N21" s="172">
        <f>M21*J21</f>
        <v>7012.8</v>
      </c>
      <c r="O21" s="230">
        <f>K21-M21</f>
        <v>17365.099999999999</v>
      </c>
      <c r="P21" s="230">
        <f>O21*J21</f>
        <v>69460.399999999994</v>
      </c>
      <c r="Q21" s="169">
        <v>76473.2</v>
      </c>
      <c r="R21" s="262"/>
      <c r="S21" s="259"/>
      <c r="T21" s="263">
        <f>Q21*1</f>
        <v>76473.2</v>
      </c>
    </row>
    <row r="22" spans="2:20" x14ac:dyDescent="0.25">
      <c r="B22" s="88"/>
      <c r="C22" s="89"/>
      <c r="D22" s="90"/>
      <c r="E22" s="91"/>
      <c r="F22" s="91"/>
      <c r="G22" s="91"/>
      <c r="H22" s="91"/>
      <c r="I22" s="91"/>
      <c r="J22" s="226"/>
      <c r="K22" s="243"/>
      <c r="L22" s="180"/>
      <c r="M22" s="171"/>
      <c r="N22" s="172"/>
      <c r="O22" s="230"/>
      <c r="P22" s="230"/>
      <c r="Q22" s="169"/>
      <c r="R22" s="262"/>
      <c r="S22" s="259"/>
      <c r="T22" s="260"/>
    </row>
    <row r="23" spans="2:20" x14ac:dyDescent="0.25">
      <c r="B23" s="118"/>
      <c r="C23" s="119" t="s">
        <v>37</v>
      </c>
      <c r="D23" s="78"/>
      <c r="E23" s="120"/>
      <c r="F23" s="120"/>
      <c r="G23" s="120"/>
      <c r="H23" s="120"/>
      <c r="I23" s="120"/>
      <c r="J23" s="225"/>
      <c r="K23" s="181"/>
      <c r="L23" s="176"/>
      <c r="M23" s="177"/>
      <c r="N23" s="175"/>
      <c r="O23" s="231"/>
      <c r="P23" s="231"/>
      <c r="Q23" s="176"/>
      <c r="R23" s="262"/>
      <c r="S23" s="259"/>
      <c r="T23" s="260"/>
    </row>
    <row r="24" spans="2:20" x14ac:dyDescent="0.25">
      <c r="B24" s="69">
        <v>16</v>
      </c>
      <c r="C24" s="43" t="s">
        <v>38</v>
      </c>
      <c r="D24" s="44" t="s">
        <v>9</v>
      </c>
      <c r="E24" s="45">
        <v>1</v>
      </c>
      <c r="F24" s="45">
        <f>+E24</f>
        <v>1</v>
      </c>
      <c r="G24" s="45">
        <f t="shared" si="6"/>
        <v>1</v>
      </c>
      <c r="H24" s="45">
        <f t="shared" si="7"/>
        <v>1</v>
      </c>
      <c r="I24" s="45">
        <f t="shared" si="8"/>
        <v>1</v>
      </c>
      <c r="J24" s="223">
        <v>5</v>
      </c>
      <c r="K24" s="168">
        <v>13650</v>
      </c>
      <c r="L24" s="169">
        <f t="shared" si="3"/>
        <v>68250</v>
      </c>
      <c r="M24" s="171">
        <v>3850</v>
      </c>
      <c r="N24" s="172">
        <f>M24*J24</f>
        <v>19250</v>
      </c>
      <c r="O24" s="230">
        <f>K24-M24</f>
        <v>9800</v>
      </c>
      <c r="P24" s="230">
        <f>O24*J24</f>
        <v>49000</v>
      </c>
      <c r="Q24" s="169">
        <v>68250</v>
      </c>
      <c r="R24" s="262"/>
      <c r="S24" s="259"/>
      <c r="T24" s="263">
        <f>Q24*1</f>
        <v>68250</v>
      </c>
    </row>
    <row r="25" spans="2:20" x14ac:dyDescent="0.25">
      <c r="B25" s="69">
        <v>17</v>
      </c>
      <c r="C25" s="43" t="s">
        <v>39</v>
      </c>
      <c r="D25" s="44" t="s">
        <v>9</v>
      </c>
      <c r="E25" s="45">
        <v>1</v>
      </c>
      <c r="F25" s="45">
        <f>+E25</f>
        <v>1</v>
      </c>
      <c r="G25" s="45">
        <f t="shared" si="6"/>
        <v>1</v>
      </c>
      <c r="H25" s="45">
        <f t="shared" si="7"/>
        <v>1</v>
      </c>
      <c r="I25" s="45">
        <f t="shared" si="8"/>
        <v>1</v>
      </c>
      <c r="J25" s="223">
        <v>5</v>
      </c>
      <c r="K25" s="168">
        <v>57500</v>
      </c>
      <c r="L25" s="169">
        <f t="shared" si="3"/>
        <v>287500</v>
      </c>
      <c r="M25" s="171">
        <v>4000</v>
      </c>
      <c r="N25" s="172">
        <f>M25*J25</f>
        <v>20000</v>
      </c>
      <c r="O25" s="230">
        <f>K25-M25</f>
        <v>53500</v>
      </c>
      <c r="P25" s="230">
        <f>O25*J25</f>
        <v>267500</v>
      </c>
      <c r="Q25" s="169">
        <v>287500</v>
      </c>
      <c r="R25" s="262"/>
      <c r="S25" s="259"/>
      <c r="T25" s="263">
        <f>Q25*1</f>
        <v>287500</v>
      </c>
    </row>
    <row r="26" spans="2:20" x14ac:dyDescent="0.25">
      <c r="B26" s="69"/>
      <c r="C26" s="43"/>
      <c r="D26" s="44"/>
      <c r="E26" s="45"/>
      <c r="F26" s="45"/>
      <c r="G26" s="45"/>
      <c r="H26" s="45"/>
      <c r="I26" s="45"/>
      <c r="J26" s="223"/>
      <c r="K26" s="168"/>
      <c r="L26" s="169"/>
      <c r="M26" s="171"/>
      <c r="N26" s="172"/>
      <c r="O26" s="230"/>
      <c r="P26" s="230"/>
      <c r="Q26" s="169"/>
      <c r="R26" s="262"/>
      <c r="S26" s="259"/>
      <c r="T26" s="260"/>
    </row>
    <row r="27" spans="2:20" x14ac:dyDescent="0.25">
      <c r="B27" s="118"/>
      <c r="C27" s="119" t="s">
        <v>40</v>
      </c>
      <c r="D27" s="78"/>
      <c r="E27" s="125"/>
      <c r="F27" s="125"/>
      <c r="G27" s="125">
        <f t="shared" si="6"/>
        <v>0</v>
      </c>
      <c r="H27" s="125">
        <f t="shared" si="7"/>
        <v>0</v>
      </c>
      <c r="I27" s="125">
        <f t="shared" si="8"/>
        <v>0</v>
      </c>
      <c r="J27" s="225"/>
      <c r="K27" s="181"/>
      <c r="L27" s="176"/>
      <c r="M27" s="177"/>
      <c r="N27" s="175"/>
      <c r="O27" s="231"/>
      <c r="P27" s="231"/>
      <c r="Q27" s="176"/>
      <c r="R27" s="262"/>
      <c r="S27" s="259"/>
      <c r="T27" s="260"/>
    </row>
    <row r="28" spans="2:20" ht="26.25" x14ac:dyDescent="0.25">
      <c r="B28" s="69">
        <v>18</v>
      </c>
      <c r="C28" s="49" t="s">
        <v>41</v>
      </c>
      <c r="D28" s="44" t="s">
        <v>1</v>
      </c>
      <c r="E28" s="45">
        <v>1</v>
      </c>
      <c r="F28" s="45">
        <f>+E28</f>
        <v>1</v>
      </c>
      <c r="G28" s="45">
        <f t="shared" si="6"/>
        <v>1</v>
      </c>
      <c r="H28" s="45">
        <f t="shared" si="7"/>
        <v>1</v>
      </c>
      <c r="I28" s="45">
        <f t="shared" si="8"/>
        <v>1</v>
      </c>
      <c r="J28" s="223">
        <v>5</v>
      </c>
      <c r="K28" s="168">
        <v>33275</v>
      </c>
      <c r="L28" s="169">
        <f t="shared" si="3"/>
        <v>166375</v>
      </c>
      <c r="M28" s="171">
        <v>7350</v>
      </c>
      <c r="N28" s="172">
        <f>M28*J28</f>
        <v>36750</v>
      </c>
      <c r="O28" s="230">
        <f>K28-M28</f>
        <v>25925</v>
      </c>
      <c r="P28" s="230">
        <f>O28*J28</f>
        <v>129625</v>
      </c>
      <c r="Q28" s="169">
        <v>166375</v>
      </c>
      <c r="R28" s="258">
        <f>Q28*0.25</f>
        <v>41593.75</v>
      </c>
      <c r="S28" s="261">
        <f>Q28*0.25</f>
        <v>41593.75</v>
      </c>
      <c r="T28" s="263">
        <f>Q28*0.5</f>
        <v>83187.5</v>
      </c>
    </row>
    <row r="29" spans="2:20" x14ac:dyDescent="0.25">
      <c r="B29" s="69"/>
      <c r="C29" s="49"/>
      <c r="D29" s="44"/>
      <c r="E29" s="45"/>
      <c r="F29" s="45"/>
      <c r="G29" s="45"/>
      <c r="H29" s="45"/>
      <c r="I29" s="45"/>
      <c r="J29" s="223"/>
      <c r="K29" s="168"/>
      <c r="L29" s="169"/>
      <c r="M29" s="171"/>
      <c r="N29" s="172"/>
      <c r="O29" s="230"/>
      <c r="P29" s="230"/>
      <c r="Q29" s="169"/>
      <c r="R29" s="262"/>
      <c r="S29" s="259"/>
      <c r="T29" s="260"/>
    </row>
    <row r="30" spans="2:20" x14ac:dyDescent="0.25">
      <c r="B30" s="118"/>
      <c r="C30" s="119" t="s">
        <v>62</v>
      </c>
      <c r="D30" s="78"/>
      <c r="E30" s="120"/>
      <c r="F30" s="120"/>
      <c r="G30" s="120"/>
      <c r="H30" s="120"/>
      <c r="I30" s="120"/>
      <c r="J30" s="225"/>
      <c r="K30" s="181"/>
      <c r="L30" s="176"/>
      <c r="M30" s="177"/>
      <c r="N30" s="175"/>
      <c r="O30" s="231"/>
      <c r="P30" s="231"/>
      <c r="Q30" s="176"/>
      <c r="R30" s="262"/>
      <c r="S30" s="259"/>
      <c r="T30" s="260"/>
    </row>
    <row r="31" spans="2:20" x14ac:dyDescent="0.25">
      <c r="B31" s="69">
        <v>19</v>
      </c>
      <c r="C31" s="49" t="s">
        <v>64</v>
      </c>
      <c r="D31" s="44" t="s">
        <v>1</v>
      </c>
      <c r="E31" s="45">
        <v>1</v>
      </c>
      <c r="F31" s="45"/>
      <c r="G31" s="45"/>
      <c r="H31" s="45"/>
      <c r="I31" s="45"/>
      <c r="J31" s="223">
        <v>1</v>
      </c>
      <c r="K31" s="168">
        <v>58750</v>
      </c>
      <c r="L31" s="169">
        <f t="shared" si="3"/>
        <v>58750</v>
      </c>
      <c r="M31" s="171">
        <v>27500</v>
      </c>
      <c r="N31" s="172">
        <f>M31*J31</f>
        <v>27500</v>
      </c>
      <c r="O31" s="230">
        <f>K31-M31</f>
        <v>31250</v>
      </c>
      <c r="P31" s="230">
        <f>O31*J31</f>
        <v>31250</v>
      </c>
      <c r="Q31" s="169">
        <v>58750</v>
      </c>
      <c r="R31" s="262"/>
      <c r="S31" s="261">
        <f>Q31*0.75</f>
        <v>44062.5</v>
      </c>
      <c r="T31" s="263">
        <f>Q31*0.25</f>
        <v>14687.5</v>
      </c>
    </row>
    <row r="32" spans="2:20" x14ac:dyDescent="0.25">
      <c r="B32" s="69">
        <v>20</v>
      </c>
      <c r="C32" s="49" t="s">
        <v>63</v>
      </c>
      <c r="D32" s="44" t="s">
        <v>1</v>
      </c>
      <c r="E32" s="45">
        <v>1</v>
      </c>
      <c r="F32" s="45"/>
      <c r="G32" s="45"/>
      <c r="H32" s="45"/>
      <c r="I32" s="45"/>
      <c r="J32" s="223">
        <v>1</v>
      </c>
      <c r="K32" s="168">
        <v>185000</v>
      </c>
      <c r="L32" s="169">
        <f t="shared" si="3"/>
        <v>185000</v>
      </c>
      <c r="M32" s="171"/>
      <c r="N32" s="172">
        <f>M32*J32</f>
        <v>0</v>
      </c>
      <c r="O32" s="230">
        <f>K32-M32</f>
        <v>185000</v>
      </c>
      <c r="P32" s="230">
        <f>O32*J32</f>
        <v>185000</v>
      </c>
      <c r="Q32" s="169">
        <v>185000</v>
      </c>
      <c r="R32" s="262"/>
      <c r="S32" s="259"/>
      <c r="T32" s="263">
        <f>Q32*1</f>
        <v>185000</v>
      </c>
    </row>
    <row r="33" spans="2:20" x14ac:dyDescent="0.25">
      <c r="B33" s="69"/>
      <c r="C33" s="49"/>
      <c r="D33" s="44"/>
      <c r="E33" s="45"/>
      <c r="F33" s="45"/>
      <c r="G33" s="45"/>
      <c r="H33" s="45"/>
      <c r="I33" s="45"/>
      <c r="J33" s="223"/>
      <c r="K33" s="168"/>
      <c r="L33" s="169"/>
      <c r="M33" s="171"/>
      <c r="N33" s="172"/>
      <c r="O33" s="230"/>
      <c r="P33" s="230"/>
      <c r="Q33" s="169"/>
      <c r="R33" s="262"/>
      <c r="S33" s="259"/>
      <c r="T33" s="260"/>
    </row>
    <row r="34" spans="2:20" x14ac:dyDescent="0.25">
      <c r="B34" s="118"/>
      <c r="C34" s="119" t="s">
        <v>42</v>
      </c>
      <c r="D34" s="78"/>
      <c r="E34" s="120"/>
      <c r="F34" s="120"/>
      <c r="G34" s="120"/>
      <c r="H34" s="120"/>
      <c r="I34" s="120"/>
      <c r="J34" s="225"/>
      <c r="K34" s="181"/>
      <c r="L34" s="176"/>
      <c r="M34" s="177"/>
      <c r="N34" s="175"/>
      <c r="O34" s="231"/>
      <c r="P34" s="231"/>
      <c r="Q34" s="176"/>
      <c r="R34" s="262"/>
      <c r="S34" s="259"/>
      <c r="T34" s="260"/>
    </row>
    <row r="35" spans="2:20" x14ac:dyDescent="0.25">
      <c r="B35" s="69">
        <v>21</v>
      </c>
      <c r="C35" s="43" t="s">
        <v>43</v>
      </c>
      <c r="D35" s="44" t="s">
        <v>3</v>
      </c>
      <c r="E35" s="45">
        <f>+E14</f>
        <v>36.36</v>
      </c>
      <c r="F35" s="45">
        <f>+E35</f>
        <v>36.36</v>
      </c>
      <c r="G35" s="45">
        <f t="shared" si="6"/>
        <v>36.36</v>
      </c>
      <c r="H35" s="45">
        <f t="shared" si="7"/>
        <v>36.36</v>
      </c>
      <c r="I35" s="45">
        <f t="shared" si="8"/>
        <v>36.36</v>
      </c>
      <c r="J35" s="223">
        <f>SUM(F35:I35)</f>
        <v>145.44</v>
      </c>
      <c r="K35" s="241">
        <v>458.53</v>
      </c>
      <c r="L35" s="169">
        <f t="shared" ref="L35:L37" si="10">K35*J35</f>
        <v>66688.603199999998</v>
      </c>
      <c r="M35" s="171">
        <v>181.6</v>
      </c>
      <c r="N35" s="172">
        <f>M35*J35</f>
        <v>26411.903999999999</v>
      </c>
      <c r="O35" s="230">
        <f>K35-M35</f>
        <v>276.92999999999995</v>
      </c>
      <c r="P35" s="230">
        <f>O35*J35</f>
        <v>40276.699199999995</v>
      </c>
      <c r="Q35" s="169">
        <v>66688.603199999998</v>
      </c>
      <c r="R35" s="262"/>
      <c r="S35" s="259"/>
      <c r="T35" s="263">
        <f>Q35*1</f>
        <v>66688.603199999998</v>
      </c>
    </row>
    <row r="36" spans="2:20" x14ac:dyDescent="0.25">
      <c r="B36" s="69">
        <v>22</v>
      </c>
      <c r="C36" s="43" t="s">
        <v>44</v>
      </c>
      <c r="D36" s="44" t="s">
        <v>3</v>
      </c>
      <c r="E36" s="45">
        <f>+E15</f>
        <v>36.36</v>
      </c>
      <c r="F36" s="45">
        <f>+E36</f>
        <v>36.36</v>
      </c>
      <c r="G36" s="45">
        <f t="shared" si="6"/>
        <v>36.36</v>
      </c>
      <c r="H36" s="45">
        <f t="shared" si="7"/>
        <v>36.36</v>
      </c>
      <c r="I36" s="45">
        <f t="shared" si="8"/>
        <v>36.36</v>
      </c>
      <c r="J36" s="223">
        <f>SUM(F36:I36)</f>
        <v>145.44</v>
      </c>
      <c r="K36" s="168">
        <v>458.53</v>
      </c>
      <c r="L36" s="169">
        <f t="shared" si="10"/>
        <v>66688.603199999998</v>
      </c>
      <c r="M36" s="171">
        <v>181.6</v>
      </c>
      <c r="N36" s="172">
        <f>M36*J36</f>
        <v>26411.903999999999</v>
      </c>
      <c r="O36" s="230">
        <f>K36-M36</f>
        <v>276.92999999999995</v>
      </c>
      <c r="P36" s="230">
        <f>O36*J36</f>
        <v>40276.699199999995</v>
      </c>
      <c r="Q36" s="169">
        <v>66688.603199999998</v>
      </c>
      <c r="R36" s="262"/>
      <c r="S36" s="259"/>
      <c r="T36" s="263">
        <f>Q36*1</f>
        <v>66688.603199999998</v>
      </c>
    </row>
    <row r="37" spans="2:20" x14ac:dyDescent="0.25">
      <c r="B37" s="69">
        <v>23</v>
      </c>
      <c r="C37" s="43" t="s">
        <v>45</v>
      </c>
      <c r="D37" s="44" t="s">
        <v>3</v>
      </c>
      <c r="E37" s="45">
        <v>9.1999999999999993</v>
      </c>
      <c r="F37" s="45">
        <f>+E37</f>
        <v>9.1999999999999993</v>
      </c>
      <c r="G37" s="45">
        <f t="shared" si="6"/>
        <v>9.1999999999999993</v>
      </c>
      <c r="H37" s="45">
        <f t="shared" si="7"/>
        <v>9.1999999999999993</v>
      </c>
      <c r="I37" s="45">
        <f t="shared" si="8"/>
        <v>9.1999999999999993</v>
      </c>
      <c r="J37" s="223">
        <f>SUM(F37:I37)</f>
        <v>36.799999999999997</v>
      </c>
      <c r="K37" s="168">
        <v>532.29999999999995</v>
      </c>
      <c r="L37" s="169">
        <f t="shared" si="10"/>
        <v>19588.639999999996</v>
      </c>
      <c r="M37" s="171">
        <v>183.68</v>
      </c>
      <c r="N37" s="172">
        <f>M37*J37</f>
        <v>6759.424</v>
      </c>
      <c r="O37" s="230">
        <f>K37-M37</f>
        <v>348.61999999999995</v>
      </c>
      <c r="P37" s="230">
        <f>O37*J37</f>
        <v>12829.215999999997</v>
      </c>
      <c r="Q37" s="169">
        <v>19588.639999999996</v>
      </c>
      <c r="R37" s="262"/>
      <c r="S37" s="259"/>
      <c r="T37" s="263">
        <f>Q37*1</f>
        <v>19588.639999999996</v>
      </c>
    </row>
    <row r="38" spans="2:20" x14ac:dyDescent="0.25">
      <c r="B38" s="69"/>
      <c r="C38" s="25"/>
      <c r="D38" s="23"/>
      <c r="E38" s="24"/>
      <c r="F38" s="24"/>
      <c r="G38" s="24"/>
      <c r="H38" s="24"/>
      <c r="I38" s="24"/>
      <c r="J38" s="53"/>
      <c r="K38" s="173"/>
      <c r="L38" s="174"/>
      <c r="M38" s="171"/>
      <c r="N38" s="172"/>
      <c r="O38" s="230"/>
      <c r="P38" s="230"/>
      <c r="Q38" s="169"/>
      <c r="R38" s="262"/>
      <c r="S38" s="259"/>
      <c r="T38" s="260"/>
    </row>
    <row r="39" spans="2:20" x14ac:dyDescent="0.25">
      <c r="B39" s="126" t="s">
        <v>17</v>
      </c>
      <c r="C39" s="119" t="s">
        <v>59</v>
      </c>
      <c r="D39" s="78"/>
      <c r="E39" s="120"/>
      <c r="F39" s="120"/>
      <c r="G39" s="120"/>
      <c r="H39" s="120"/>
      <c r="I39" s="120"/>
      <c r="J39" s="121"/>
      <c r="K39" s="182"/>
      <c r="L39" s="176"/>
      <c r="M39" s="177"/>
      <c r="N39" s="175"/>
      <c r="O39" s="231"/>
      <c r="P39" s="231"/>
      <c r="Q39" s="176"/>
      <c r="R39" s="262"/>
      <c r="S39" s="259"/>
      <c r="T39" s="260"/>
    </row>
    <row r="40" spans="2:20" x14ac:dyDescent="0.25">
      <c r="B40" s="69">
        <v>25</v>
      </c>
      <c r="C40" s="183" t="s">
        <v>4</v>
      </c>
      <c r="D40" s="184" t="s">
        <v>3</v>
      </c>
      <c r="E40" s="183"/>
      <c r="F40" s="183"/>
      <c r="G40" s="183"/>
      <c r="H40" s="183"/>
      <c r="I40" s="183"/>
      <c r="J40" s="184">
        <v>250</v>
      </c>
      <c r="K40" s="241">
        <v>1927.49</v>
      </c>
      <c r="L40" s="169">
        <f>J40*K40</f>
        <v>481872.5</v>
      </c>
      <c r="M40" s="171">
        <v>701.76</v>
      </c>
      <c r="N40" s="172">
        <f>M40*J40</f>
        <v>175440</v>
      </c>
      <c r="O40" s="230">
        <f>K40-M40</f>
        <v>1225.73</v>
      </c>
      <c r="P40" s="230">
        <f>O40*J40</f>
        <v>306432.5</v>
      </c>
      <c r="Q40" s="169">
        <v>443285</v>
      </c>
      <c r="R40" s="258">
        <f>Q40*0.35</f>
        <v>155149.75</v>
      </c>
      <c r="S40" s="261">
        <f>Q40*0.5</f>
        <v>221642.5</v>
      </c>
      <c r="T40" s="263">
        <f>Q40*0.15</f>
        <v>66492.75</v>
      </c>
    </row>
    <row r="41" spans="2:20" x14ac:dyDescent="0.25">
      <c r="B41" s="69">
        <v>26</v>
      </c>
      <c r="C41" s="166" t="s">
        <v>5</v>
      </c>
      <c r="D41" s="185" t="s">
        <v>3</v>
      </c>
      <c r="E41" s="166"/>
      <c r="F41" s="166"/>
      <c r="G41" s="166"/>
      <c r="H41" s="166"/>
      <c r="I41" s="166"/>
      <c r="J41" s="185">
        <v>950</v>
      </c>
      <c r="K41" s="244">
        <v>1645.6</v>
      </c>
      <c r="L41" s="187">
        <f t="shared" ref="L41:L50" si="11">J41*K41</f>
        <v>1563320</v>
      </c>
      <c r="M41" s="189">
        <v>967.71</v>
      </c>
      <c r="N41" s="190">
        <f>M41*J41</f>
        <v>919324.5</v>
      </c>
      <c r="O41" s="230">
        <f>K41-M41</f>
        <v>677.88999999999987</v>
      </c>
      <c r="P41" s="230">
        <f>O41*J41</f>
        <v>643995.49999999988</v>
      </c>
      <c r="Q41" s="169">
        <v>1563500.5</v>
      </c>
      <c r="R41" s="258">
        <f>Q41*0.35</f>
        <v>547225.17499999993</v>
      </c>
      <c r="S41" s="261">
        <f>Q41*0.5</f>
        <v>781750.25</v>
      </c>
      <c r="T41" s="263">
        <f>Q41*0.15</f>
        <v>234525.07499999998</v>
      </c>
    </row>
    <row r="42" spans="2:20" x14ac:dyDescent="0.25">
      <c r="B42" s="69">
        <v>27</v>
      </c>
      <c r="C42" s="166" t="s">
        <v>6</v>
      </c>
      <c r="D42" s="185" t="s">
        <v>3</v>
      </c>
      <c r="E42" s="166"/>
      <c r="F42" s="166"/>
      <c r="G42" s="166"/>
      <c r="H42" s="166"/>
      <c r="I42" s="166"/>
      <c r="J42" s="185">
        <v>416</v>
      </c>
      <c r="K42" s="244">
        <v>432.15</v>
      </c>
      <c r="L42" s="187">
        <f t="shared" si="11"/>
        <v>179774.4</v>
      </c>
      <c r="M42" s="189">
        <v>308.04000000000002</v>
      </c>
      <c r="N42" s="190">
        <f>M42*J42</f>
        <v>128144.64000000001</v>
      </c>
      <c r="O42" s="230">
        <f>K42-M42</f>
        <v>124.10999999999996</v>
      </c>
      <c r="P42" s="230">
        <f>O42*J42</f>
        <v>51629.75999999998</v>
      </c>
      <c r="Q42" s="169">
        <v>179774.4</v>
      </c>
      <c r="R42" s="262"/>
      <c r="S42" s="259"/>
      <c r="T42" s="263">
        <f>Q42*1</f>
        <v>179774.4</v>
      </c>
    </row>
    <row r="43" spans="2:20" x14ac:dyDescent="0.25">
      <c r="B43" s="69">
        <v>28</v>
      </c>
      <c r="C43" s="166" t="s">
        <v>7</v>
      </c>
      <c r="D43" s="185" t="s">
        <v>3</v>
      </c>
      <c r="E43" s="166"/>
      <c r="F43" s="166"/>
      <c r="G43" s="166"/>
      <c r="H43" s="166"/>
      <c r="I43" s="166"/>
      <c r="J43" s="185">
        <v>80</v>
      </c>
      <c r="K43" s="186">
        <v>1927.49</v>
      </c>
      <c r="L43" s="187">
        <f t="shared" si="11"/>
        <v>154199.20000000001</v>
      </c>
      <c r="M43" s="189">
        <v>701.76</v>
      </c>
      <c r="N43" s="190">
        <f>M43*J43</f>
        <v>56140.800000000003</v>
      </c>
      <c r="O43" s="230">
        <f>K43-M43</f>
        <v>1225.73</v>
      </c>
      <c r="P43" s="230">
        <f>O43*J43</f>
        <v>98058.4</v>
      </c>
      <c r="Q43" s="169">
        <v>141851.20000000001</v>
      </c>
      <c r="R43" s="51">
        <f>Q43*0.65</f>
        <v>92203.280000000013</v>
      </c>
      <c r="S43" s="7">
        <f>Q43*0.35</f>
        <v>49647.92</v>
      </c>
      <c r="T43" s="15"/>
    </row>
    <row r="44" spans="2:20" x14ac:dyDescent="0.25">
      <c r="B44" s="69"/>
      <c r="C44" s="43"/>
      <c r="D44" s="45"/>
      <c r="E44" s="45"/>
      <c r="F44" s="166"/>
      <c r="G44" s="166"/>
      <c r="H44" s="190"/>
      <c r="I44" s="190"/>
      <c r="J44" s="185"/>
      <c r="K44" s="186"/>
      <c r="L44" s="187"/>
      <c r="M44" s="189"/>
      <c r="N44" s="190"/>
      <c r="O44" s="230"/>
      <c r="P44" s="230"/>
      <c r="Q44" s="169"/>
      <c r="R44" s="5"/>
      <c r="S44" s="2"/>
      <c r="T44" s="15"/>
    </row>
    <row r="45" spans="2:20" x14ac:dyDescent="0.25">
      <c r="B45" s="126" t="s">
        <v>61</v>
      </c>
      <c r="C45" s="119" t="s">
        <v>65</v>
      </c>
      <c r="D45" s="78"/>
      <c r="E45" s="120"/>
      <c r="F45" s="120"/>
      <c r="G45" s="120"/>
      <c r="H45" s="191"/>
      <c r="I45" s="191"/>
      <c r="J45" s="221"/>
      <c r="K45" s="192"/>
      <c r="L45" s="193"/>
      <c r="M45" s="194"/>
      <c r="N45" s="191"/>
      <c r="O45" s="231"/>
      <c r="P45" s="231"/>
      <c r="Q45" s="176"/>
      <c r="R45" s="5"/>
      <c r="S45" s="2"/>
      <c r="T45" s="15"/>
    </row>
    <row r="46" spans="2:20" x14ac:dyDescent="0.25">
      <c r="B46" s="69">
        <v>29</v>
      </c>
      <c r="C46" s="43" t="s">
        <v>66</v>
      </c>
      <c r="D46" s="44" t="s">
        <v>9</v>
      </c>
      <c r="E46" s="45"/>
      <c r="F46" s="45"/>
      <c r="G46" s="45"/>
      <c r="H46" s="190"/>
      <c r="I46" s="190"/>
      <c r="J46" s="185">
        <v>1</v>
      </c>
      <c r="K46" s="186">
        <v>40822</v>
      </c>
      <c r="L46" s="187">
        <f t="shared" si="11"/>
        <v>40822</v>
      </c>
      <c r="M46" s="189">
        <v>17305.5</v>
      </c>
      <c r="N46" s="190">
        <f>M46*J46</f>
        <v>17305.5</v>
      </c>
      <c r="O46" s="230">
        <f>K46-M46</f>
        <v>23516.5</v>
      </c>
      <c r="P46" s="230">
        <f>O46*J46</f>
        <v>23516.5</v>
      </c>
      <c r="Q46" s="169">
        <v>40822</v>
      </c>
      <c r="R46" s="5"/>
      <c r="S46" s="2"/>
      <c r="T46" s="14">
        <f>Q46*1</f>
        <v>40822</v>
      </c>
    </row>
    <row r="47" spans="2:20" x14ac:dyDescent="0.25">
      <c r="B47" s="69">
        <v>30</v>
      </c>
      <c r="C47" s="43" t="s">
        <v>67</v>
      </c>
      <c r="D47" s="44" t="s">
        <v>1</v>
      </c>
      <c r="E47" s="45"/>
      <c r="F47" s="45"/>
      <c r="G47" s="45"/>
      <c r="H47" s="45"/>
      <c r="I47" s="45"/>
      <c r="J47" s="185">
        <v>1</v>
      </c>
      <c r="K47" s="186">
        <v>185000</v>
      </c>
      <c r="L47" s="187">
        <f t="shared" si="11"/>
        <v>185000</v>
      </c>
      <c r="M47" s="189">
        <v>65000</v>
      </c>
      <c r="N47" s="190">
        <f>M47*J47</f>
        <v>65000</v>
      </c>
      <c r="O47" s="230">
        <f>K47-M47</f>
        <v>120000</v>
      </c>
      <c r="P47" s="230">
        <f>O47*J47</f>
        <v>120000</v>
      </c>
      <c r="Q47" s="169">
        <v>185000</v>
      </c>
      <c r="R47" s="5"/>
      <c r="S47" s="7">
        <f>Q47*0.65</f>
        <v>120250</v>
      </c>
      <c r="T47" s="14">
        <f>Q47*0.35</f>
        <v>64749.999999999993</v>
      </c>
    </row>
    <row r="48" spans="2:20" x14ac:dyDescent="0.25">
      <c r="B48" s="69">
        <v>31</v>
      </c>
      <c r="C48" s="106" t="s">
        <v>83</v>
      </c>
      <c r="D48" s="107" t="s">
        <v>3</v>
      </c>
      <c r="E48" s="45"/>
      <c r="F48" s="45"/>
      <c r="G48" s="45"/>
      <c r="H48" s="45"/>
      <c r="I48" s="45"/>
      <c r="J48" s="185">
        <v>11</v>
      </c>
      <c r="K48" s="186">
        <v>6350</v>
      </c>
      <c r="L48" s="187">
        <f t="shared" si="11"/>
        <v>69850</v>
      </c>
      <c r="M48" s="189">
        <v>6350</v>
      </c>
      <c r="N48" s="195">
        <f>M48*J48</f>
        <v>69850</v>
      </c>
      <c r="O48" s="230"/>
      <c r="P48" s="230">
        <f>O48*J48</f>
        <v>0</v>
      </c>
      <c r="Q48" s="169">
        <v>69850</v>
      </c>
      <c r="R48" s="5"/>
      <c r="S48" s="7">
        <f>Q48*1</f>
        <v>69850</v>
      </c>
      <c r="T48" s="15"/>
    </row>
    <row r="49" spans="1:21" x14ac:dyDescent="0.25">
      <c r="B49" s="69">
        <v>32</v>
      </c>
      <c r="C49" s="108" t="s">
        <v>84</v>
      </c>
      <c r="D49" s="107" t="s">
        <v>3</v>
      </c>
      <c r="E49" s="45"/>
      <c r="F49" s="45"/>
      <c r="G49" s="45"/>
      <c r="H49" s="45"/>
      <c r="I49" s="45"/>
      <c r="J49" s="185">
        <v>305</v>
      </c>
      <c r="K49" s="186">
        <v>3600</v>
      </c>
      <c r="L49" s="187">
        <f t="shared" si="11"/>
        <v>1098000</v>
      </c>
      <c r="M49" s="189">
        <v>2200</v>
      </c>
      <c r="N49" s="195">
        <f>M49*J49</f>
        <v>671000</v>
      </c>
      <c r="O49" s="230">
        <v>1400</v>
      </c>
      <c r="P49" s="230">
        <f>O49*J49</f>
        <v>427000</v>
      </c>
      <c r="Q49" s="169">
        <v>1098000</v>
      </c>
      <c r="R49" s="51">
        <f>Q49*0.4</f>
        <v>439200</v>
      </c>
      <c r="S49" s="7">
        <f>Q49*0.5</f>
        <v>549000</v>
      </c>
      <c r="T49" s="14">
        <f>Q49*0.1</f>
        <v>109800</v>
      </c>
    </row>
    <row r="50" spans="1:21" x14ac:dyDescent="0.25">
      <c r="B50" s="69">
        <v>33</v>
      </c>
      <c r="C50" s="108" t="s">
        <v>69</v>
      </c>
      <c r="D50" s="107" t="s">
        <v>9</v>
      </c>
      <c r="E50" s="45"/>
      <c r="F50" s="45"/>
      <c r="G50" s="45"/>
      <c r="H50" s="45"/>
      <c r="I50" s="45"/>
      <c r="J50" s="185">
        <v>1</v>
      </c>
      <c r="K50" s="186">
        <v>45000</v>
      </c>
      <c r="L50" s="187">
        <f t="shared" si="11"/>
        <v>45000</v>
      </c>
      <c r="M50" s="189">
        <v>15000</v>
      </c>
      <c r="N50" s="166">
        <f>M50*J50</f>
        <v>15000</v>
      </c>
      <c r="O50" s="230">
        <f>K50-M50</f>
        <v>30000</v>
      </c>
      <c r="P50" s="230">
        <f>O50*J50</f>
        <v>30000</v>
      </c>
      <c r="Q50" s="169">
        <v>45000</v>
      </c>
      <c r="R50" s="5"/>
      <c r="S50" s="2"/>
      <c r="T50" s="14">
        <f>Q50*1</f>
        <v>45000</v>
      </c>
    </row>
    <row r="51" spans="1:21" ht="15.75" thickBot="1" x14ac:dyDescent="0.3">
      <c r="B51" s="71"/>
      <c r="C51" s="72"/>
      <c r="D51" s="73"/>
      <c r="E51" s="74"/>
      <c r="F51" s="74"/>
      <c r="G51" s="74"/>
      <c r="H51" s="74"/>
      <c r="I51" s="74"/>
      <c r="J51" s="80"/>
      <c r="K51" s="197"/>
      <c r="L51" s="198"/>
      <c r="M51" s="199"/>
      <c r="N51" s="200">
        <f>SUM(N6:N50)</f>
        <v>2817804.3859999999</v>
      </c>
      <c r="O51" s="232"/>
      <c r="P51" s="232">
        <f>SUM(P6:P50)</f>
        <v>3207937.2982999994</v>
      </c>
      <c r="Q51" s="169"/>
      <c r="R51" s="265"/>
      <c r="S51" s="266"/>
      <c r="T51" s="267"/>
    </row>
    <row r="52" spans="1:21" ht="15.75" thickBot="1" x14ac:dyDescent="0.3">
      <c r="B52" s="153"/>
      <c r="C52" s="154"/>
      <c r="D52" s="154"/>
      <c r="E52" s="154"/>
      <c r="F52" s="154"/>
      <c r="G52" s="154"/>
      <c r="H52" s="153"/>
      <c r="I52" s="153"/>
      <c r="J52" s="153"/>
      <c r="K52" s="227"/>
      <c r="L52" s="202">
        <f>SUM(L6:L51)</f>
        <v>6025741.6843000008</v>
      </c>
      <c r="M52" s="153"/>
      <c r="N52" s="153"/>
      <c r="O52" s="153"/>
      <c r="P52" s="202">
        <f>N51+P51</f>
        <v>6025741.6842999998</v>
      </c>
      <c r="Q52" s="202">
        <v>5959724.7003000006</v>
      </c>
      <c r="R52" s="18">
        <f>SUM(R6:R51)</f>
        <v>1822892.4628000001</v>
      </c>
      <c r="S52" s="271">
        <f>SUM(S5:S51)</f>
        <v>2177987.051</v>
      </c>
      <c r="T52" s="272">
        <f>SUM(T5:T51)</f>
        <v>1958845.1864999998</v>
      </c>
    </row>
    <row r="53" spans="1:21" ht="15.75" thickBot="1" x14ac:dyDescent="0.3">
      <c r="B53" s="153"/>
      <c r="C53" s="154"/>
      <c r="D53" s="154"/>
      <c r="E53" s="154"/>
      <c r="F53" s="154"/>
      <c r="G53" s="154"/>
      <c r="H53" s="153"/>
      <c r="I53" s="153"/>
      <c r="J53" s="153"/>
      <c r="K53" s="153"/>
      <c r="L53" s="204"/>
      <c r="M53" s="153"/>
      <c r="N53" s="153"/>
      <c r="O53" s="153"/>
      <c r="P53" s="153"/>
      <c r="Q53" s="264">
        <v>1</v>
      </c>
      <c r="R53" s="268">
        <f>R52*100/Q52/100</f>
        <v>0.30586856851093125</v>
      </c>
      <c r="S53" s="269">
        <f>S52*100/Q52/100</f>
        <v>0.36545094958670904</v>
      </c>
      <c r="T53" s="273">
        <f>T52*100/Q52/100</f>
        <v>0.3286804819023596</v>
      </c>
      <c r="U53" s="270">
        <f>R53+S53+T53</f>
        <v>1</v>
      </c>
    </row>
    <row r="54" spans="1:21" x14ac:dyDescent="0.25">
      <c r="B54" s="153"/>
      <c r="C54" s="154"/>
      <c r="D54" s="154"/>
      <c r="E54" s="154"/>
      <c r="F54" s="154"/>
      <c r="G54" s="154"/>
      <c r="H54" s="153"/>
      <c r="I54" s="153"/>
      <c r="J54" s="153"/>
      <c r="K54" s="153"/>
      <c r="L54" s="204"/>
      <c r="M54" s="153"/>
      <c r="N54" s="153"/>
      <c r="O54" s="153"/>
      <c r="P54" s="153"/>
      <c r="Q54" s="250"/>
      <c r="R54" s="251"/>
      <c r="S54" s="248"/>
      <c r="T54" s="248"/>
      <c r="U54" s="249"/>
    </row>
    <row r="56" spans="1:21" x14ac:dyDescent="0.25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7"/>
      <c r="M56" s="246"/>
      <c r="N56" s="246"/>
      <c r="O56" s="246"/>
      <c r="P56" s="246"/>
      <c r="Q56" s="247"/>
    </row>
    <row r="57" spans="1:21" x14ac:dyDescent="0.25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</row>
  </sheetData>
  <pageMargins left="0.7" right="0.7" top="0.75" bottom="0.75" header="0.3" footer="0.3"/>
  <pageSetup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D3"/>
  <sheetViews>
    <sheetView workbookViewId="0">
      <selection activeCell="M14" sqref="M14"/>
    </sheetView>
  </sheetViews>
  <sheetFormatPr baseColWidth="10" defaultRowHeight="15" x14ac:dyDescent="0.25"/>
  <cols>
    <col min="2" max="3" width="13" bestFit="1" customWidth="1"/>
  </cols>
  <sheetData>
    <row r="3" spans="2:4" x14ac:dyDescent="0.25">
      <c r="B3" s="274">
        <f>'plan de inversion'!R52</f>
        <v>1822892.4628000001</v>
      </c>
      <c r="C3" s="274">
        <f>'plan de inversion'!S52</f>
        <v>2177987.051</v>
      </c>
      <c r="D3">
        <f>'plan de inversion'!T52</f>
        <v>1958845.1864999998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completo para licitar</vt:lpstr>
      <vt:lpstr>mixto</vt:lpstr>
      <vt:lpstr>Hoja2</vt:lpstr>
      <vt:lpstr>DEFINITIVO</vt:lpstr>
      <vt:lpstr>plan de inversion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Klix</dc:creator>
  <cp:lastModifiedBy>San Lorenzo</cp:lastModifiedBy>
  <cp:lastPrinted>2020-12-21T13:03:06Z</cp:lastPrinted>
  <dcterms:created xsi:type="dcterms:W3CDTF">2020-10-28T06:57:49Z</dcterms:created>
  <dcterms:modified xsi:type="dcterms:W3CDTF">2021-01-12T12:52:30Z</dcterms:modified>
</cp:coreProperties>
</file>