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0.20.36\obraspublicas\Buchu\PULPO\Pliego Rafael Obligado p publicar\"/>
    </mc:Choice>
  </mc:AlternateContent>
  <xr:revisionPtr revIDLastSave="0" documentId="13_ncr:1_{9736CF75-5BAC-42A8-BA3C-9927A8D9D1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N LORENZO rafael obligado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Fecha">'[1]Hoja 1'!$D$3</definedName>
    <definedName name="Insumos">'[1]Hoja 1'!$A$5:$D$440</definedName>
  </definedNames>
  <calcPr calcId="181029"/>
</workbook>
</file>

<file path=xl/calcChain.xml><?xml version="1.0" encoding="utf-8"?>
<calcChain xmlns="http://schemas.openxmlformats.org/spreadsheetml/2006/main">
  <c r="F16" i="27" l="1"/>
  <c r="D21" i="27" l="1"/>
  <c r="D23" i="27" s="1"/>
  <c r="E25" i="24" s="1"/>
  <c r="F17" i="27"/>
  <c r="K25" i="24" l="1"/>
  <c r="D28" i="27"/>
  <c r="G19" i="24"/>
  <c r="G21" i="24"/>
  <c r="I19" i="24"/>
  <c r="L19" i="24"/>
  <c r="M19" i="24" s="1"/>
  <c r="N19" i="24" l="1"/>
  <c r="O18" i="24" s="1"/>
  <c r="C15" i="25" s="1"/>
  <c r="I21" i="24"/>
  <c r="K21" i="24"/>
  <c r="H28" i="27"/>
  <c r="F21" i="27"/>
  <c r="E23" i="24" s="1"/>
  <c r="G23" i="24" s="1"/>
  <c r="I23" i="24" l="1"/>
  <c r="L21" i="24"/>
  <c r="N21" i="24" s="1"/>
  <c r="O20" i="24" s="1"/>
  <c r="K23" i="24"/>
  <c r="L23" i="24" l="1"/>
  <c r="N23" i="24" s="1"/>
  <c r="O22" i="24" s="1"/>
  <c r="C18" i="25" s="1"/>
  <c r="M21" i="24"/>
  <c r="M23" i="24" l="1"/>
  <c r="C17" i="25"/>
  <c r="I25" i="24"/>
  <c r="I27" i="24" l="1"/>
  <c r="G25" i="24" l="1"/>
  <c r="G27" i="24" s="1"/>
  <c r="L25" i="24" l="1"/>
  <c r="N25" i="24" s="1"/>
  <c r="O24" i="24" s="1"/>
  <c r="K27" i="24"/>
  <c r="O30" i="24" s="1"/>
  <c r="C25" i="25" s="1"/>
  <c r="C16" i="25" l="1"/>
  <c r="O27" i="24"/>
  <c r="O28" i="24" l="1"/>
  <c r="C23" i="25" s="1"/>
  <c r="C21" i="25"/>
  <c r="C22" i="25" l="1"/>
  <c r="C24" i="25" s="1"/>
  <c r="C26" i="25" s="1"/>
  <c r="G17" i="25"/>
  <c r="O29" i="24"/>
  <c r="O32" i="24" s="1"/>
  <c r="F16" i="25"/>
  <c r="G16" i="25" s="1"/>
  <c r="I18" i="25" l="1"/>
  <c r="I28" i="25" s="1"/>
  <c r="I32" i="25" s="1"/>
  <c r="H18" i="25"/>
  <c r="H28" i="25" s="1"/>
  <c r="G18" i="25"/>
  <c r="G28" i="25" s="1"/>
  <c r="G32" i="25" s="1"/>
  <c r="F15" i="25"/>
  <c r="F28" i="25" s="1"/>
  <c r="H32" i="25"/>
  <c r="F29" i="25" l="1"/>
  <c r="F32" i="25"/>
  <c r="F33" i="25" l="1"/>
  <c r="G29" i="25"/>
  <c r="H29" i="25" l="1"/>
  <c r="G33" i="25"/>
  <c r="H33" i="25" l="1"/>
  <c r="I29" i="25"/>
  <c r="I33" i="25" l="1"/>
</calcChain>
</file>

<file path=xl/sharedStrings.xml><?xml version="1.0" encoding="utf-8"?>
<sst xmlns="http://schemas.openxmlformats.org/spreadsheetml/2006/main" count="98" uniqueCount="81">
  <si>
    <t>N°</t>
  </si>
  <si>
    <t>Un.</t>
  </si>
  <si>
    <t>Incidencia</t>
  </si>
  <si>
    <t>3.1</t>
  </si>
  <si>
    <t>1.1</t>
  </si>
  <si>
    <t>Total Item</t>
  </si>
  <si>
    <t>Total Rubro</t>
  </si>
  <si>
    <r>
      <t xml:space="preserve">SUBTOTAL 2 </t>
    </r>
    <r>
      <rPr>
        <sz val="9"/>
        <rFont val="Arial"/>
        <family val="2"/>
      </rPr>
      <t>(I + II)</t>
    </r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</si>
  <si>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</si>
  <si>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</si>
  <si>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</si>
  <si>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</si>
  <si>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</si>
  <si>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</si>
  <si>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</si>
  <si>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</si>
  <si>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</si>
  <si>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</si>
  <si>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</si>
  <si>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</si>
  <si>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</si>
  <si>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</si>
  <si>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</si>
  <si>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</si>
  <si>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</si>
  <si>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</si>
  <si>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</si>
  <si>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C.U.Mat.+M.Obra+Equipos</t>
  </si>
  <si>
    <t>M2</t>
  </si>
  <si>
    <t>SUBTOTAL ITEM</t>
  </si>
  <si>
    <t xml:space="preserve">Pavimento articualdo de adoquines (incluye tomado de juntas con arena y cemento en seco) </t>
  </si>
  <si>
    <t>4.1</t>
  </si>
  <si>
    <t>5.1</t>
  </si>
  <si>
    <t>QUINCENA 1</t>
  </si>
  <si>
    <t>QUINCENA 2</t>
  </si>
  <si>
    <t>QUINCENA 3</t>
  </si>
  <si>
    <t>QUINCENA 4</t>
  </si>
  <si>
    <t>INCID. (%)</t>
  </si>
  <si>
    <t>SUBTOTAL 1</t>
  </si>
  <si>
    <t xml:space="preserve">  </t>
  </si>
  <si>
    <t>m2</t>
  </si>
  <si>
    <t xml:space="preserve">                                                TOTAL AVANCE ACUMULADO (18,67%)</t>
  </si>
  <si>
    <t>LOCALIDAD: SAN LORENZO</t>
  </si>
  <si>
    <t>MUNICIPIO:  SAN LORENZO</t>
  </si>
  <si>
    <t>DEPARTAMENTO: CAPITAL</t>
  </si>
  <si>
    <t>PLANILLA de CÓMPUTO y PRESUPUESTO - MUNICIPIO SAN LORENZO</t>
  </si>
  <si>
    <t>PAVIMENTO ARTICULADO</t>
  </si>
  <si>
    <t>CARTEL DE OBRA</t>
  </si>
  <si>
    <t>Provisión y Colocación de Cartel de Obra</t>
  </si>
  <si>
    <t>HORMIGÖN SIMPLE</t>
  </si>
  <si>
    <t>Pavimento de hormigon H21 para Badenes de 0,15m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</si>
  <si>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</si>
  <si>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</si>
  <si>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</si>
  <si>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</si>
  <si>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</si>
  <si>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 xml:space="preserve">                                                                                                                                               </t>
  </si>
  <si>
    <t>corodn cuneta</t>
  </si>
  <si>
    <t>ML</t>
  </si>
  <si>
    <t xml:space="preserve">TOTAL: </t>
  </si>
  <si>
    <t>Longitud (m)</t>
  </si>
  <si>
    <t>Ancho (m)</t>
  </si>
  <si>
    <t>Area (m2)</t>
  </si>
  <si>
    <t>espesor</t>
  </si>
  <si>
    <t>Volumen (m3)</t>
  </si>
  <si>
    <t>Superficie a pavimentar</t>
  </si>
  <si>
    <t>Cordon Cuneta</t>
  </si>
  <si>
    <t>Badén</t>
  </si>
  <si>
    <t xml:space="preserve">Excavación </t>
  </si>
  <si>
    <t>PLANILLA DE COMPUTO RAFAEL OBLIGADO</t>
  </si>
  <si>
    <r>
      <t>OBRA: "ADOQUINADO CALLE R. OBLIGADO"  (desde Mariano Moreno hasta J. Castellanos)</t>
    </r>
    <r>
      <rPr>
        <sz val="12"/>
        <rFont val="Arial"/>
        <family val="2"/>
      </rPr>
      <t xml:space="preserve"> </t>
    </r>
  </si>
  <si>
    <t>cuneta sobre Rafael Obligado</t>
  </si>
  <si>
    <t>CUNETA CUNETA</t>
  </si>
  <si>
    <r>
      <t>OBRA: "ADOQUINADO CALLE  RAFAEL OBLIGADO"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( Entre Pasaje Benavente y 2 de Abril)</t>
    </r>
  </si>
  <si>
    <t>Rafael Obligado</t>
  </si>
  <si>
    <t>desde Joaquín Castellanos hasta Benavente</t>
  </si>
  <si>
    <t>desde Joaquín Castellanos hasta 2 de Abril</t>
  </si>
  <si>
    <t xml:space="preserve"> intersección Belisario Roldán con 2 de Abril</t>
  </si>
  <si>
    <t>Cordón Cuneta</t>
  </si>
  <si>
    <t>IVA (21%)</t>
  </si>
  <si>
    <t>NOTA: LAS MEDIDAS SERÁN CORROBORADAS POR EL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</si>
</sst>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sz val="9"/>
      <color indexed="17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9"/>
      <color theme="6" tint="-0.499984740745262"/>
      <name val="Arial"/>
      <family val="2"/>
    </font>
    <font>
      <b/>
      <sz val="7"/>
      <color indexed="17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b/>
      <u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/>
  </cellStyleXfs>
  <cellXfs count="199">
    <xf numFmtId="0" fontId="0" fillId="0" borderId="0" xfId="0"/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0" fontId="4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6" xfId="0" applyFont="1" applyFill="1" applyBorder="1" applyAlignment="1">
      <alignment horizontal="center"/>
    </xf>
    <xf numFmtId="10" fontId="4" fillId="0" borderId="15" xfId="0" applyNumberFormat="1" applyFont="1" applyBorder="1"/>
    <xf numFmtId="9" fontId="3" fillId="0" borderId="16" xfId="0" applyNumberFormat="1" applyFont="1" applyBorder="1" applyAlignment="1">
      <alignment horizontal="center" vertical="center"/>
    </xf>
    <xf numFmtId="10" fontId="3" fillId="0" borderId="0" xfId="0" applyNumberFormat="1" applyFont="1"/>
    <xf numFmtId="10" fontId="4" fillId="0" borderId="0" xfId="0" applyNumberFormat="1" applyFont="1"/>
    <xf numFmtId="9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9" fontId="3" fillId="0" borderId="18" xfId="0" applyNumberFormat="1" applyFont="1" applyBorder="1" applyAlignment="1">
      <alignment horizontal="center" vertical="center"/>
    </xf>
    <xf numFmtId="167" fontId="3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6" fillId="3" borderId="13" xfId="0" applyFont="1" applyFill="1" applyBorder="1"/>
    <xf numFmtId="167" fontId="5" fillId="0" borderId="3" xfId="0" applyNumberFormat="1" applyFont="1" applyBorder="1" applyAlignment="1">
      <alignment horizontal="center" vertical="center" wrapText="1"/>
    </xf>
    <xf numFmtId="167" fontId="3" fillId="0" borderId="18" xfId="0" applyNumberFormat="1" applyFont="1" applyBorder="1" applyAlignment="1">
      <alignment horizontal="left"/>
    </xf>
    <xf numFmtId="167" fontId="4" fillId="3" borderId="13" xfId="0" applyNumberFormat="1" applyFont="1" applyFill="1" applyBorder="1"/>
    <xf numFmtId="167" fontId="4" fillId="0" borderId="24" xfId="0" applyNumberFormat="1" applyFont="1" applyBorder="1"/>
    <xf numFmtId="167" fontId="3" fillId="0" borderId="25" xfId="0" applyNumberFormat="1" applyFont="1" applyBorder="1" applyAlignment="1">
      <alignment horizontal="left"/>
    </xf>
    <xf numFmtId="167" fontId="4" fillId="0" borderId="24" xfId="0" applyNumberFormat="1" applyFont="1" applyBorder="1" applyAlignment="1">
      <alignment horizontal="left"/>
    </xf>
    <xf numFmtId="167" fontId="3" fillId="0" borderId="23" xfId="0" applyNumberFormat="1" applyFont="1" applyBorder="1"/>
    <xf numFmtId="9" fontId="3" fillId="0" borderId="8" xfId="0" applyNumberFormat="1" applyFont="1" applyBorder="1" applyAlignment="1">
      <alignment horizontal="center" vertical="center"/>
    </xf>
    <xf numFmtId="167" fontId="3" fillId="0" borderId="27" xfId="0" applyNumberFormat="1" applyFont="1" applyBorder="1" applyAlignment="1">
      <alignment horizontal="left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/>
    <xf numFmtId="9" fontId="0" fillId="5" borderId="2" xfId="0" applyNumberFormat="1" applyFill="1" applyBorder="1"/>
    <xf numFmtId="0" fontId="0" fillId="0" borderId="0" xfId="0" applyAlignment="1">
      <alignment vertical="center"/>
    </xf>
    <xf numFmtId="0" fontId="5" fillId="5" borderId="2" xfId="0" applyFont="1" applyFill="1" applyBorder="1"/>
    <xf numFmtId="0" fontId="3" fillId="0" borderId="2" xfId="0" applyFont="1" applyBorder="1" applyAlignment="1">
      <alignment wrapText="1"/>
    </xf>
    <xf numFmtId="10" fontId="4" fillId="0" borderId="32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10" fontId="0" fillId="0" borderId="2" xfId="3" applyNumberFormat="1" applyFont="1" applyBorder="1"/>
    <xf numFmtId="10" fontId="0" fillId="0" borderId="8" xfId="3" applyNumberFormat="1" applyFont="1" applyBorder="1"/>
    <xf numFmtId="10" fontId="20" fillId="6" borderId="2" xfId="3" applyNumberFormat="1" applyFont="1" applyFill="1" applyBorder="1"/>
    <xf numFmtId="0" fontId="2" fillId="0" borderId="0" xfId="0" applyFont="1"/>
    <xf numFmtId="10" fontId="20" fillId="5" borderId="2" xfId="3" applyNumberFormat="1" applyFont="1" applyFill="1" applyBorder="1"/>
    <xf numFmtId="164" fontId="10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0" fontId="3" fillId="0" borderId="2" xfId="0" applyFont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/>
    </xf>
    <xf numFmtId="0" fontId="4" fillId="0" borderId="28" xfId="0" applyFont="1" applyBorder="1"/>
    <xf numFmtId="0" fontId="3" fillId="0" borderId="13" xfId="0" applyFont="1" applyBorder="1" applyAlignment="1">
      <alignment horizontal="center" vertical="center"/>
    </xf>
    <xf numFmtId="0" fontId="5" fillId="3" borderId="13" xfId="0" applyFont="1" applyFill="1" applyBorder="1"/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167" fontId="3" fillId="0" borderId="7" xfId="0" applyNumberFormat="1" applyFont="1" applyBorder="1" applyAlignment="1">
      <alignment horizontal="center" vertical="center"/>
    </xf>
    <xf numFmtId="167" fontId="4" fillId="0" borderId="13" xfId="0" applyNumberFormat="1" applyFont="1" applyBorder="1"/>
    <xf numFmtId="1" fontId="3" fillId="0" borderId="3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3" fillId="0" borderId="32" xfId="0" applyFont="1" applyBorder="1"/>
    <xf numFmtId="0" fontId="4" fillId="0" borderId="7" xfId="0" applyFont="1" applyBorder="1"/>
    <xf numFmtId="1" fontId="3" fillId="0" borderId="32" xfId="0" applyNumberFormat="1" applyFont="1" applyBorder="1" applyAlignment="1">
      <alignment horizontal="center" vertical="center"/>
    </xf>
    <xf numFmtId="0" fontId="6" fillId="0" borderId="38" xfId="0" applyFont="1" applyBorder="1"/>
    <xf numFmtId="167" fontId="7" fillId="0" borderId="32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167" fontId="3" fillId="0" borderId="3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7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3" fillId="0" borderId="21" xfId="0" applyFont="1" applyBorder="1"/>
    <xf numFmtId="168" fontId="3" fillId="0" borderId="21" xfId="0" applyNumberFormat="1" applyFont="1" applyBorder="1" applyAlignment="1">
      <alignment horizontal="center"/>
    </xf>
    <xf numFmtId="10" fontId="3" fillId="0" borderId="21" xfId="3" applyNumberFormat="1" applyFont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21" fillId="7" borderId="39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10" fontId="3" fillId="0" borderId="19" xfId="3" applyNumberFormat="1" applyFont="1" applyBorder="1" applyAlignment="1">
      <alignment horizontal="center"/>
    </xf>
    <xf numFmtId="0" fontId="0" fillId="5" borderId="21" xfId="0" applyFill="1" applyBorder="1"/>
    <xf numFmtId="10" fontId="20" fillId="5" borderId="21" xfId="3" applyNumberFormat="1" applyFont="1" applyFill="1" applyBorder="1"/>
    <xf numFmtId="10" fontId="20" fillId="5" borderId="21" xfId="3" quotePrefix="1" applyNumberFormat="1" applyFont="1" applyFill="1" applyBorder="1"/>
    <xf numFmtId="10" fontId="20" fillId="6" borderId="4" xfId="3" applyNumberFormat="1" applyFont="1" applyFill="1" applyBorder="1"/>
    <xf numFmtId="10" fontId="20" fillId="5" borderId="4" xfId="3" applyNumberFormat="1" applyFont="1" applyFill="1" applyBorder="1"/>
    <xf numFmtId="9" fontId="0" fillId="5" borderId="4" xfId="0" applyNumberFormat="1" applyFill="1" applyBorder="1"/>
    <xf numFmtId="0" fontId="5" fillId="3" borderId="15" xfId="0" applyFont="1" applyFill="1" applyBorder="1"/>
    <xf numFmtId="0" fontId="5" fillId="3" borderId="30" xfId="0" applyFont="1" applyFill="1" applyBorder="1"/>
    <xf numFmtId="0" fontId="5" fillId="3" borderId="18" xfId="0" applyFont="1" applyFill="1" applyBorder="1"/>
    <xf numFmtId="0" fontId="14" fillId="3" borderId="3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9" xfId="0" applyBorder="1"/>
    <xf numFmtId="0" fontId="0" fillId="0" borderId="43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4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0" xfId="0" applyBorder="1"/>
    <xf numFmtId="167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167" fontId="8" fillId="5" borderId="2" xfId="0" applyNumberFormat="1" applyFont="1" applyFill="1" applyBorder="1" applyAlignment="1">
      <alignment horizontal="center" vertical="center"/>
    </xf>
    <xf numFmtId="167" fontId="17" fillId="5" borderId="2" xfId="0" applyNumberFormat="1" applyFont="1" applyFill="1" applyBorder="1" applyAlignment="1">
      <alignment horizontal="center" vertical="center"/>
    </xf>
    <xf numFmtId="10" fontId="4" fillId="5" borderId="19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167" fontId="24" fillId="3" borderId="6" xfId="0" applyNumberFormat="1" applyFont="1" applyFill="1" applyBorder="1"/>
    <xf numFmtId="0" fontId="0" fillId="8" borderId="2" xfId="0" applyFill="1" applyBorder="1"/>
    <xf numFmtId="167" fontId="4" fillId="0" borderId="26" xfId="0" applyNumberFormat="1" applyFont="1" applyBorder="1"/>
    <xf numFmtId="167" fontId="3" fillId="9" borderId="2" xfId="0" applyNumberFormat="1" applyFont="1" applyFill="1" applyBorder="1" applyAlignment="1">
      <alignment horizontal="center" vertical="center"/>
    </xf>
    <xf numFmtId="1" fontId="4" fillId="9" borderId="22" xfId="0" applyNumberFormat="1" applyFont="1" applyFill="1" applyBorder="1" applyAlignment="1">
      <alignment horizontal="center"/>
    </xf>
    <xf numFmtId="0" fontId="4" fillId="9" borderId="21" xfId="0" applyFont="1" applyFill="1" applyBorder="1"/>
    <xf numFmtId="0" fontId="4" fillId="9" borderId="21" xfId="0" applyFont="1" applyFill="1" applyBorder="1" applyAlignment="1">
      <alignment horizontal="center" vertical="center"/>
    </xf>
    <xf numFmtId="166" fontId="4" fillId="9" borderId="2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7" fillId="9" borderId="21" xfId="0" applyNumberFormat="1" applyFont="1" applyFill="1" applyBorder="1" applyAlignment="1">
      <alignment horizontal="center" vertical="center"/>
    </xf>
    <xf numFmtId="167" fontId="3" fillId="9" borderId="21" xfId="0" applyNumberFormat="1" applyFont="1" applyFill="1" applyBorder="1" applyAlignment="1">
      <alignment horizontal="center" vertical="center"/>
    </xf>
    <xf numFmtId="167" fontId="4" fillId="9" borderId="21" xfId="0" applyNumberFormat="1" applyFont="1" applyFill="1" applyBorder="1" applyAlignment="1">
      <alignment horizontal="center" vertical="center"/>
    </xf>
    <xf numFmtId="10" fontId="3" fillId="9" borderId="23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/>
    </xf>
    <xf numFmtId="0" fontId="4" fillId="9" borderId="2" xfId="0" applyFont="1" applyFill="1" applyBorder="1"/>
    <xf numFmtId="0" fontId="4" fillId="9" borderId="2" xfId="0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4" fillId="9" borderId="2" xfId="0" applyNumberFormat="1" applyFont="1" applyFill="1" applyBorder="1" applyAlignment="1">
      <alignment horizontal="center" vertical="center"/>
    </xf>
    <xf numFmtId="10" fontId="3" fillId="9" borderId="19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5" fillId="3" borderId="0" xfId="0" applyFont="1" applyFill="1"/>
    <xf numFmtId="0" fontId="2" fillId="0" borderId="16" xfId="0" applyFont="1" applyBorder="1"/>
    <xf numFmtId="0" fontId="0" fillId="8" borderId="2" xfId="0" applyFill="1" applyBorder="1" applyAlignment="1">
      <alignment horizontal="center" vertical="center"/>
    </xf>
    <xf numFmtId="0" fontId="2" fillId="8" borderId="2" xfId="0" applyFont="1" applyFill="1" applyBorder="1"/>
    <xf numFmtId="164" fontId="2" fillId="0" borderId="2" xfId="4" applyFont="1" applyBorder="1"/>
    <xf numFmtId="0" fontId="5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0" fontId="15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4" fillId="0" borderId="3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4" fontId="0" fillId="0" borderId="0" xfId="0" applyNumberFormat="1"/>
    <xf numFmtId="0" fontId="4" fillId="0" borderId="2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center"/>
    </xf>
  </cellXfs>
  <cellStyles count="12">
    <cellStyle name="Bueno" xfId="1" xr:uid="{00000000-0005-0000-0000-000000000000}"/>
    <cellStyle name="Encabezado 1" xfId="2" xr:uid="{00000000-0005-0000-0000-000001000000}"/>
    <cellStyle name="Millares 2" xfId="10" xr:uid="{00000000-0005-0000-0000-000004000000}"/>
    <cellStyle name="Millares 3" xfId="8" xr:uid="{00000000-0005-0000-0000-000005000000}"/>
    <cellStyle name="Moneda" xfId="4" builtinId="4"/>
    <cellStyle name="Moneda 2" xfId="6" xr:uid="{00000000-0005-0000-0000-000007000000}"/>
    <cellStyle name="Moneda 3" xfId="9" xr:uid="{00000000-0005-0000-0000-000008000000}"/>
    <cellStyle name="Normal" xfId="0" builtinId="0"/>
    <cellStyle name="Normal 2" xfId="11" xr:uid="{00000000-0005-0000-0000-00000A000000}"/>
    <cellStyle name="Normal 3" xfId="7" xr:uid="{00000000-0005-0000-0000-00000B000000}"/>
    <cellStyle name="Porcentaje" xfId="3" builtinId="5"/>
    <cellStyle name="Porcentaje 2" xfId="5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1042147</xdr:colOff>
      <xdr:row>0</xdr:row>
      <xdr:rowOff>0</xdr:rowOff>
    </xdr:from>
    <xdr:to>
      <xdr:col>15</xdr:col>
      <xdr:colOff>168087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1794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47625</xdr:rowOff>
    </xdr:from>
    <xdr:to>
      <xdr:col>5</xdr:col>
      <xdr:colOff>428625</xdr:colOff>
      <xdr:row>10</xdr:row>
      <xdr:rowOff>38100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71475"/>
          <a:ext cx="5943600" cy="1285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198783</xdr:colOff>
      <xdr:row>0</xdr:row>
      <xdr:rowOff>1</xdr:rowOff>
    </xdr:from>
    <xdr:to>
      <xdr:col>8</xdr:col>
      <xdr:colOff>530087</xdr:colOff>
      <xdr:row>5</xdr:row>
      <xdr:rowOff>33130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261" y="1"/>
          <a:ext cx="4240696" cy="8613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Q41"/>
  <sheetViews>
    <sheetView zoomScale="85" zoomScaleNormal="85" workbookViewId="0">
      <selection activeCell="N30" sqref="N30"/>
    </sheetView>
  </sheetViews>
  <sheetFormatPr baseColWidth="10" defaultColWidth="10.7109375" defaultRowHeight="12.75" x14ac:dyDescent="0.2"/>
  <cols>
    <col min="1" max="1" width="3.7109375" customWidth="1"/>
    <col min="2" max="2" width="4.5703125" customWidth="1"/>
    <col min="3" max="3" width="43" customWidth="1"/>
    <col min="4" max="4" width="4" bestFit="1" customWidth="1"/>
    <col min="5" max="5" width="9.5703125" customWidth="1"/>
    <col min="6" max="6" width="11.28515625" bestFit="1" customWidth="1"/>
    <col min="7" max="7" width="22.42578125" customWidth="1"/>
    <col min="8" max="8" width="11.140625" customWidth="1"/>
    <col min="9" max="9" width="18.5703125" customWidth="1"/>
    <col min="10" max="10" width="12.140625" customWidth="1"/>
    <col min="11" max="11" width="21.5703125" customWidth="1"/>
    <col min="12" max="12" width="16.5703125" customWidth="1"/>
    <col min="13" max="13" width="11.7109375" hidden="1" customWidth="1"/>
    <col min="14" max="14" width="24.42578125" customWidth="1"/>
    <col min="15" max="15" width="19.85546875" customWidth="1"/>
    <col min="16" max="16" width="13.5703125" customWidth="1"/>
    <col min="17" max="17" width="15.42578125" bestFit="1" customWidth="1"/>
    <col min="19" max="19" width="15.7109375" customWidth="1"/>
  </cols>
  <sheetData>
    <row r="8" spans="1:16" ht="39.75" customHeight="1" thickBot="1" x14ac:dyDescent="0.25"/>
    <row r="9" spans="1:16" ht="24" customHeight="1" x14ac:dyDescent="0.2">
      <c r="B9" s="174" t="s">
        <v>73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6"/>
    </row>
    <row r="10" spans="1:16" x14ac:dyDescent="0.2">
      <c r="B10" s="177" t="s">
        <v>42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9"/>
    </row>
    <row r="11" spans="1:16" x14ac:dyDescent="0.2">
      <c r="B11" s="177" t="s">
        <v>43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/>
    </row>
    <row r="12" spans="1:16" ht="13.5" thickBot="1" x14ac:dyDescent="0.25">
      <c r="B12" s="180" t="s">
        <v>44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1:16" ht="13.5" thickBot="1" x14ac:dyDescent="0.2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</row>
    <row r="14" spans="1:16" ht="15" customHeight="1" thickBot="1" x14ac:dyDescent="0.25">
      <c r="B14" s="161" t="s">
        <v>45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3"/>
    </row>
    <row r="15" spans="1:16" ht="13.5" thickBot="1" x14ac:dyDescent="0.25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</row>
    <row r="16" spans="1:16" ht="21" customHeight="1" x14ac:dyDescent="0.2">
      <c r="B16" s="165" t="s">
        <v>0</v>
      </c>
      <c r="C16" s="167" t="s">
        <v>14</v>
      </c>
      <c r="D16" s="157" t="s">
        <v>1</v>
      </c>
      <c r="E16" s="169" t="s">
        <v>15</v>
      </c>
      <c r="F16" s="171" t="s">
        <v>9</v>
      </c>
      <c r="G16" s="171"/>
      <c r="H16" s="171" t="s">
        <v>10</v>
      </c>
      <c r="I16" s="171"/>
      <c r="J16" s="171" t="s">
        <v>26</v>
      </c>
      <c r="K16" s="171"/>
      <c r="L16" s="172" t="s">
        <v>27</v>
      </c>
      <c r="M16" s="43" t="s">
        <v>29</v>
      </c>
      <c r="N16" s="155" t="s">
        <v>5</v>
      </c>
      <c r="O16" s="157" t="s">
        <v>6</v>
      </c>
      <c r="P16" s="159" t="s">
        <v>2</v>
      </c>
    </row>
    <row r="17" spans="1:17" ht="18" customHeight="1" thickBot="1" x14ac:dyDescent="0.25">
      <c r="B17" s="166"/>
      <c r="C17" s="168"/>
      <c r="D17" s="158"/>
      <c r="E17" s="170"/>
      <c r="F17" s="34" t="s">
        <v>11</v>
      </c>
      <c r="G17" s="24" t="s">
        <v>12</v>
      </c>
      <c r="H17" s="34" t="s">
        <v>13</v>
      </c>
      <c r="I17" s="81" t="s">
        <v>12</v>
      </c>
      <c r="J17" s="34" t="s">
        <v>13</v>
      </c>
      <c r="K17" s="81" t="s">
        <v>12</v>
      </c>
      <c r="L17" s="173"/>
      <c r="M17" s="34" t="s">
        <v>13</v>
      </c>
      <c r="N17" s="156"/>
      <c r="O17" s="158"/>
      <c r="P17" s="160"/>
    </row>
    <row r="18" spans="1:17" ht="20.100000000000001" customHeight="1" x14ac:dyDescent="0.2">
      <c r="B18" s="131">
        <v>1</v>
      </c>
      <c r="C18" s="132" t="s">
        <v>47</v>
      </c>
      <c r="D18" s="133"/>
      <c r="E18" s="134"/>
      <c r="F18" s="135"/>
      <c r="G18" s="130"/>
      <c r="H18" s="136"/>
      <c r="I18" s="137"/>
      <c r="J18" s="137"/>
      <c r="K18" s="137"/>
      <c r="L18" s="136"/>
      <c r="M18" s="136"/>
      <c r="N18" s="137"/>
      <c r="O18" s="138">
        <f>N19</f>
        <v>0</v>
      </c>
      <c r="P18" s="139"/>
    </row>
    <row r="19" spans="1:17" ht="24.95" customHeight="1" x14ac:dyDescent="0.2">
      <c r="B19" s="118" t="s">
        <v>4</v>
      </c>
      <c r="C19" s="119" t="s">
        <v>48</v>
      </c>
      <c r="D19" s="120" t="s">
        <v>1</v>
      </c>
      <c r="E19" s="121">
        <v>1</v>
      </c>
      <c r="F19" s="117"/>
      <c r="G19" s="117">
        <f>+F19*E19</f>
        <v>0</v>
      </c>
      <c r="H19" s="117"/>
      <c r="I19" s="117">
        <f>+H19*E19</f>
        <v>0</v>
      </c>
      <c r="J19" s="123"/>
      <c r="K19" s="117"/>
      <c r="L19" s="117">
        <f>+H19+F19+J19</f>
        <v>0</v>
      </c>
      <c r="M19" s="122">
        <f>L19</f>
        <v>0</v>
      </c>
      <c r="N19" s="117">
        <f>+M19*E19</f>
        <v>0</v>
      </c>
      <c r="O19" s="117"/>
      <c r="P19" s="124"/>
    </row>
    <row r="20" spans="1:17" ht="20.100000000000001" customHeight="1" x14ac:dyDescent="0.2">
      <c r="A20" s="47" t="s">
        <v>19</v>
      </c>
      <c r="B20" s="140">
        <v>3</v>
      </c>
      <c r="C20" s="141" t="s">
        <v>49</v>
      </c>
      <c r="D20" s="142"/>
      <c r="E20" s="143" t="s">
        <v>19</v>
      </c>
      <c r="F20" s="130"/>
      <c r="G20" s="130"/>
      <c r="H20" s="130"/>
      <c r="I20" s="130"/>
      <c r="J20" s="130"/>
      <c r="K20" s="130"/>
      <c r="L20" s="130"/>
      <c r="M20" s="144"/>
      <c r="N20" s="130"/>
      <c r="O20" s="145">
        <f>N21</f>
        <v>0</v>
      </c>
      <c r="P20" s="146"/>
    </row>
    <row r="21" spans="1:17" ht="24.95" customHeight="1" x14ac:dyDescent="0.2">
      <c r="B21" s="125" t="s">
        <v>3</v>
      </c>
      <c r="C21" s="119" t="s">
        <v>50</v>
      </c>
      <c r="D21" s="120" t="s">
        <v>40</v>
      </c>
      <c r="E21" s="121">
        <v>35</v>
      </c>
      <c r="F21" s="117"/>
      <c r="G21" s="117">
        <f>+F21*E21</f>
        <v>0</v>
      </c>
      <c r="H21" s="117"/>
      <c r="I21" s="117">
        <f>+H21*E21</f>
        <v>0</v>
      </c>
      <c r="J21" s="123"/>
      <c r="K21" s="117">
        <f>+J21*E21</f>
        <v>0</v>
      </c>
      <c r="L21" s="117">
        <f>G21+I21+K21</f>
        <v>0</v>
      </c>
      <c r="M21" s="122">
        <f>L21</f>
        <v>0</v>
      </c>
      <c r="N21" s="117">
        <f>L21</f>
        <v>0</v>
      </c>
      <c r="O21" s="117"/>
      <c r="P21" s="124"/>
    </row>
    <row r="22" spans="1:17" ht="24.95" customHeight="1" x14ac:dyDescent="0.2">
      <c r="B22" s="140">
        <v>4</v>
      </c>
      <c r="C22" s="141" t="s">
        <v>46</v>
      </c>
      <c r="D22" s="142"/>
      <c r="E22" s="143"/>
      <c r="F22" s="145"/>
      <c r="G22" s="130"/>
      <c r="H22" s="130"/>
      <c r="I22" s="130"/>
      <c r="J22" s="130"/>
      <c r="K22" s="130"/>
      <c r="L22" s="130"/>
      <c r="M22" s="144"/>
      <c r="N22" s="130"/>
      <c r="O22" s="145">
        <f>N23</f>
        <v>0</v>
      </c>
      <c r="P22" s="146"/>
    </row>
    <row r="23" spans="1:17" ht="24.95" customHeight="1" x14ac:dyDescent="0.2">
      <c r="B23" s="118" t="s">
        <v>31</v>
      </c>
      <c r="C23" s="126" t="s">
        <v>30</v>
      </c>
      <c r="D23" s="120" t="s">
        <v>28</v>
      </c>
      <c r="E23" s="121">
        <f>computo!F21</f>
        <v>3330</v>
      </c>
      <c r="F23" s="117"/>
      <c r="G23" s="117">
        <f>F23*E23</f>
        <v>0</v>
      </c>
      <c r="H23" s="117"/>
      <c r="I23" s="117">
        <f>+H23*E23</f>
        <v>0</v>
      </c>
      <c r="J23" s="123"/>
      <c r="K23" s="117">
        <f>+J23*E23</f>
        <v>0</v>
      </c>
      <c r="L23" s="117">
        <f>G23+I23+K23</f>
        <v>0</v>
      </c>
      <c r="M23" s="122">
        <f>+L23</f>
        <v>0</v>
      </c>
      <c r="N23" s="117">
        <f>L23</f>
        <v>0</v>
      </c>
      <c r="O23" s="117"/>
      <c r="P23" s="124"/>
    </row>
    <row r="24" spans="1:17" ht="24.95" customHeight="1" x14ac:dyDescent="0.2">
      <c r="B24" s="140">
        <v>5</v>
      </c>
      <c r="C24" s="141" t="s">
        <v>72</v>
      </c>
      <c r="D24" s="147"/>
      <c r="E24" s="143"/>
      <c r="F24" s="130"/>
      <c r="G24" s="130"/>
      <c r="H24" s="130"/>
      <c r="I24" s="130"/>
      <c r="J24" s="148"/>
      <c r="K24" s="130"/>
      <c r="L24" s="130"/>
      <c r="M24" s="144"/>
      <c r="N24" s="130"/>
      <c r="O24" s="145">
        <f>N25</f>
        <v>0</v>
      </c>
      <c r="P24" s="146"/>
    </row>
    <row r="25" spans="1:17" ht="24.95" customHeight="1" thickBot="1" x14ac:dyDescent="0.25">
      <c r="B25" s="118" t="s">
        <v>32</v>
      </c>
      <c r="C25" s="126" t="s">
        <v>57</v>
      </c>
      <c r="D25" s="120" t="s">
        <v>58</v>
      </c>
      <c r="E25" s="121">
        <f>computo!D23+computo!D24</f>
        <v>1110</v>
      </c>
      <c r="F25" s="117"/>
      <c r="G25" s="117">
        <f>E25*F25</f>
        <v>0</v>
      </c>
      <c r="H25" s="117"/>
      <c r="I25" s="117">
        <f>H25*E25</f>
        <v>0</v>
      </c>
      <c r="J25" s="123"/>
      <c r="K25" s="117">
        <f>J25*E25</f>
        <v>0</v>
      </c>
      <c r="L25" s="117">
        <f>G25+I25+K25</f>
        <v>0</v>
      </c>
      <c r="M25" s="122"/>
      <c r="N25" s="117">
        <f>L25</f>
        <v>0</v>
      </c>
      <c r="O25" s="117"/>
      <c r="P25" s="124"/>
    </row>
    <row r="26" spans="1:17" ht="20.100000000000001" customHeight="1" thickBot="1" x14ac:dyDescent="0.25">
      <c r="B26" s="68"/>
      <c r="C26" s="70" t="s">
        <v>19</v>
      </c>
      <c r="D26" s="61" t="s">
        <v>19</v>
      </c>
      <c r="E26" s="72"/>
      <c r="F26" s="72"/>
      <c r="G26" s="67"/>
      <c r="H26" s="74"/>
      <c r="I26" s="66"/>
      <c r="J26" s="76"/>
      <c r="K26" s="67"/>
      <c r="L26" s="74"/>
      <c r="M26" s="74"/>
      <c r="N26" s="76"/>
      <c r="O26" s="42"/>
      <c r="P26" s="41"/>
    </row>
    <row r="27" spans="1:17" ht="13.5" thickBot="1" x14ac:dyDescent="0.25">
      <c r="B27" s="69"/>
      <c r="C27" s="71" t="s">
        <v>38</v>
      </c>
      <c r="D27" s="60"/>
      <c r="E27" s="71"/>
      <c r="F27" s="73"/>
      <c r="G27" s="27">
        <f>G19+G21+G23+G25</f>
        <v>0</v>
      </c>
      <c r="H27" s="75"/>
      <c r="I27" s="27">
        <f>I19+I21+I23+I25</f>
        <v>0</v>
      </c>
      <c r="J27" s="75"/>
      <c r="K27" s="27">
        <f>K21+K23+K25</f>
        <v>0</v>
      </c>
      <c r="L27" s="77"/>
      <c r="M27" s="78"/>
      <c r="N27" s="79"/>
      <c r="O27" s="27">
        <f>O18+O20+O22+O24</f>
        <v>0</v>
      </c>
      <c r="P27" s="4"/>
      <c r="Q27" s="80"/>
    </row>
    <row r="28" spans="1:17" ht="13.5" thickBot="1" x14ac:dyDescent="0.25">
      <c r="B28" s="5"/>
      <c r="C28" s="1" t="s">
        <v>55</v>
      </c>
      <c r="D28" s="1"/>
      <c r="E28" s="1"/>
      <c r="F28" s="19" t="s">
        <v>19</v>
      </c>
      <c r="G28" s="28"/>
      <c r="H28" s="28"/>
      <c r="I28" s="28"/>
      <c r="J28" s="28"/>
      <c r="K28" s="28"/>
      <c r="L28" s="19"/>
      <c r="M28" s="19"/>
      <c r="N28" s="11">
        <v>0.05</v>
      </c>
      <c r="O28" s="30">
        <f>O27*0.05</f>
        <v>0</v>
      </c>
      <c r="P28" s="12"/>
      <c r="Q28" s="80"/>
    </row>
    <row r="29" spans="1:17" ht="13.5" thickBot="1" x14ac:dyDescent="0.25">
      <c r="B29" s="5"/>
      <c r="C29" s="2" t="s">
        <v>7</v>
      </c>
      <c r="D29" s="2"/>
      <c r="E29" s="2" t="s">
        <v>19</v>
      </c>
      <c r="F29" s="20"/>
      <c r="G29" s="29"/>
      <c r="H29" s="20"/>
      <c r="I29" s="29"/>
      <c r="J29" s="2"/>
      <c r="K29" s="29"/>
      <c r="L29" s="20"/>
      <c r="M29" s="20"/>
      <c r="N29" s="31"/>
      <c r="O29" s="27">
        <f>SUM(O27:O28)</f>
        <v>0</v>
      </c>
      <c r="P29" s="13"/>
      <c r="Q29" s="80"/>
    </row>
    <row r="30" spans="1:17" ht="13.5" thickBot="1" x14ac:dyDescent="0.25">
      <c r="B30" s="6"/>
      <c r="C30" s="3" t="s">
        <v>79</v>
      </c>
      <c r="D30" s="3"/>
      <c r="E30" s="3"/>
      <c r="F30" s="21"/>
      <c r="G30" s="32"/>
      <c r="H30" s="32"/>
      <c r="I30" s="32"/>
      <c r="J30" s="32"/>
      <c r="K30" s="32"/>
      <c r="L30" s="21"/>
      <c r="M30" s="21"/>
      <c r="N30" s="14">
        <v>0.21</v>
      </c>
      <c r="O30" s="129">
        <f>(G27+K27)*0.21</f>
        <v>0</v>
      </c>
      <c r="P30" s="12"/>
      <c r="Q30" s="80"/>
    </row>
    <row r="31" spans="1:17" ht="13.5" thickBot="1" x14ac:dyDescent="0.25">
      <c r="B31" s="18"/>
      <c r="C31" s="15"/>
      <c r="D31" s="15"/>
      <c r="E31" s="15"/>
      <c r="F31" s="22"/>
      <c r="G31" s="25"/>
      <c r="H31" s="22"/>
      <c r="I31" s="15"/>
      <c r="J31" s="15"/>
      <c r="K31" s="15"/>
      <c r="L31" s="22"/>
      <c r="M31" s="22"/>
      <c r="N31" s="16"/>
      <c r="O31" s="17"/>
      <c r="P31" s="12"/>
    </row>
    <row r="32" spans="1:17" ht="28.5" customHeight="1" thickBot="1" x14ac:dyDescent="0.3">
      <c r="B32" s="9"/>
      <c r="C32" s="62" t="s">
        <v>59</v>
      </c>
      <c r="D32" s="7"/>
      <c r="E32" s="7"/>
      <c r="F32" s="23"/>
      <c r="G32" s="26"/>
      <c r="H32" s="23"/>
      <c r="I32" s="7"/>
      <c r="J32" s="7"/>
      <c r="K32" s="7"/>
      <c r="L32" s="23"/>
      <c r="M32" s="23"/>
      <c r="N32" s="8"/>
      <c r="O32" s="127">
        <f>SUM(O29:O30)</f>
        <v>0</v>
      </c>
      <c r="P32" s="10"/>
    </row>
    <row r="36" spans="3:15" x14ac:dyDescent="0.2">
      <c r="O36" s="80"/>
    </row>
    <row r="37" spans="3:15" x14ac:dyDescent="0.2">
      <c r="I37" t="s">
        <v>56</v>
      </c>
    </row>
    <row r="41" spans="3:15" x14ac:dyDescent="0.2">
      <c r="C41" t="s">
        <v>39</v>
      </c>
    </row>
  </sheetData>
  <mergeCells count="18">
    <mergeCell ref="B9:P9"/>
    <mergeCell ref="B10:P10"/>
    <mergeCell ref="B11:P11"/>
    <mergeCell ref="B12:P12"/>
    <mergeCell ref="A13:P13"/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</mergeCells>
  <pageMargins left="0.48" right="0.23622047244094491" top="1.01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2"/>
  <sheetViews>
    <sheetView tabSelected="1" workbookViewId="0">
      <selection activeCell="O28" sqref="O28"/>
    </sheetView>
  </sheetViews>
  <sheetFormatPr baseColWidth="10" defaultColWidth="10.7109375" defaultRowHeight="12.75" x14ac:dyDescent="0.2"/>
  <cols>
    <col min="1" max="1" width="7.85546875" customWidth="1"/>
    <col min="2" max="2" width="22" customWidth="1"/>
    <col min="3" max="3" width="38.5703125" customWidth="1"/>
    <col min="4" max="4" width="13.42578125" customWidth="1"/>
    <col min="8" max="8" width="13.85546875" customWidth="1"/>
  </cols>
  <sheetData>
    <row r="2" spans="2:8" x14ac:dyDescent="0.2">
      <c r="F2" s="101"/>
    </row>
    <row r="3" spans="2:8" x14ac:dyDescent="0.2">
      <c r="F3" s="101"/>
    </row>
    <row r="4" spans="2:8" x14ac:dyDescent="0.2">
      <c r="F4" s="101"/>
    </row>
    <row r="5" spans="2:8" x14ac:dyDescent="0.2">
      <c r="F5" s="101"/>
    </row>
    <row r="6" spans="2:8" x14ac:dyDescent="0.2">
      <c r="F6" s="101"/>
    </row>
    <row r="7" spans="2:8" x14ac:dyDescent="0.2">
      <c r="F7" s="101"/>
    </row>
    <row r="8" spans="2:8" x14ac:dyDescent="0.2">
      <c r="F8" s="101"/>
    </row>
    <row r="9" spans="2:8" x14ac:dyDescent="0.2">
      <c r="F9" s="101"/>
    </row>
    <row r="10" spans="2:8" x14ac:dyDescent="0.2">
      <c r="F10" s="101"/>
    </row>
    <row r="11" spans="2:8" x14ac:dyDescent="0.2">
      <c r="F11" s="101"/>
    </row>
    <row r="12" spans="2:8" ht="13.5" thickBot="1" x14ac:dyDescent="0.25">
      <c r="F12" s="101"/>
    </row>
    <row r="13" spans="2:8" x14ac:dyDescent="0.2">
      <c r="B13" s="102" t="s">
        <v>69</v>
      </c>
      <c r="C13" s="103"/>
      <c r="D13" s="104"/>
      <c r="E13" s="104"/>
      <c r="F13" s="105"/>
      <c r="G13" s="104"/>
      <c r="H13" s="106"/>
    </row>
    <row r="14" spans="2:8" x14ac:dyDescent="0.2">
      <c r="B14" s="107"/>
      <c r="C14" s="108"/>
      <c r="D14" s="109" t="s">
        <v>60</v>
      </c>
      <c r="E14" s="109" t="s">
        <v>61</v>
      </c>
      <c r="F14" s="109" t="s">
        <v>62</v>
      </c>
      <c r="G14" s="109" t="s">
        <v>63</v>
      </c>
      <c r="H14" s="110" t="s">
        <v>64</v>
      </c>
    </row>
    <row r="15" spans="2:8" x14ac:dyDescent="0.2">
      <c r="B15" s="107" t="s">
        <v>65</v>
      </c>
      <c r="C15" s="151" t="s">
        <v>74</v>
      </c>
      <c r="D15" s="109"/>
      <c r="E15" s="109"/>
      <c r="F15" s="109"/>
      <c r="G15" s="33"/>
      <c r="H15" s="111"/>
    </row>
    <row r="16" spans="2:8" x14ac:dyDescent="0.2">
      <c r="B16" s="107"/>
      <c r="C16" s="153" t="s">
        <v>75</v>
      </c>
      <c r="D16" s="152">
        <v>115</v>
      </c>
      <c r="E16" s="149">
        <v>6</v>
      </c>
      <c r="F16" s="33">
        <f>D16*E16</f>
        <v>690</v>
      </c>
      <c r="G16" s="33"/>
      <c r="H16" s="111"/>
    </row>
    <row r="17" spans="2:8" x14ac:dyDescent="0.2">
      <c r="B17" s="107"/>
      <c r="C17" s="151" t="s">
        <v>76</v>
      </c>
      <c r="D17" s="109">
        <v>440</v>
      </c>
      <c r="E17" s="109">
        <v>6</v>
      </c>
      <c r="F17" s="33">
        <f>D17*E17</f>
        <v>2640</v>
      </c>
      <c r="G17" s="33"/>
      <c r="H17" s="111"/>
    </row>
    <row r="18" spans="2:8" x14ac:dyDescent="0.2">
      <c r="B18" s="107"/>
      <c r="C18" s="108"/>
      <c r="D18" s="109"/>
      <c r="E18" s="109"/>
      <c r="F18" s="33"/>
      <c r="G18" s="33"/>
      <c r="H18" s="111"/>
    </row>
    <row r="19" spans="2:8" x14ac:dyDescent="0.2">
      <c r="B19" s="107"/>
      <c r="C19" s="108"/>
      <c r="D19" s="109"/>
      <c r="E19" s="109"/>
      <c r="F19" s="33"/>
      <c r="G19" s="33"/>
      <c r="H19" s="111"/>
    </row>
    <row r="20" spans="2:8" ht="6.75" customHeight="1" x14ac:dyDescent="0.2">
      <c r="B20" s="107"/>
      <c r="C20" s="108"/>
      <c r="D20" s="109"/>
      <c r="E20" s="109"/>
      <c r="F20" s="33"/>
      <c r="G20" s="33"/>
      <c r="H20" s="111"/>
    </row>
    <row r="21" spans="2:8" x14ac:dyDescent="0.2">
      <c r="B21" s="107"/>
      <c r="C21" s="108"/>
      <c r="D21" s="149">
        <f>D16+D17+D18+D19</f>
        <v>555</v>
      </c>
      <c r="E21" s="109"/>
      <c r="F21" s="128">
        <f>F16+F17+F18+F19</f>
        <v>3330</v>
      </c>
      <c r="G21" s="33"/>
      <c r="H21" s="111"/>
    </row>
    <row r="22" spans="2:8" ht="13.5" customHeight="1" x14ac:dyDescent="0.2">
      <c r="B22" s="107"/>
      <c r="C22" s="108"/>
      <c r="D22" s="109"/>
      <c r="E22" s="109"/>
      <c r="F22" s="36"/>
      <c r="G22" s="33"/>
      <c r="H22" s="111"/>
    </row>
    <row r="23" spans="2:8" x14ac:dyDescent="0.2">
      <c r="B23" s="107" t="s">
        <v>66</v>
      </c>
      <c r="C23" s="151" t="s">
        <v>71</v>
      </c>
      <c r="D23" s="109">
        <f>D21*2</f>
        <v>1110</v>
      </c>
      <c r="E23" s="33"/>
      <c r="F23" s="109"/>
      <c r="G23" s="33"/>
      <c r="H23" s="111"/>
    </row>
    <row r="24" spans="2:8" x14ac:dyDescent="0.2">
      <c r="B24" s="107"/>
      <c r="C24" s="151"/>
      <c r="D24" s="109"/>
      <c r="E24" s="33"/>
      <c r="F24" s="109"/>
      <c r="G24" s="33"/>
      <c r="H24" s="111"/>
    </row>
    <row r="25" spans="2:8" x14ac:dyDescent="0.2">
      <c r="B25" s="107"/>
      <c r="C25" s="151"/>
      <c r="D25" s="109"/>
      <c r="E25" s="33"/>
      <c r="F25" s="109"/>
      <c r="G25" s="33"/>
      <c r="H25" s="111"/>
    </row>
    <row r="26" spans="2:8" x14ac:dyDescent="0.2">
      <c r="B26" s="107" t="s">
        <v>67</v>
      </c>
      <c r="C26" s="151" t="s">
        <v>77</v>
      </c>
      <c r="D26" s="33"/>
      <c r="E26" s="109"/>
      <c r="F26" s="109">
        <v>35</v>
      </c>
      <c r="G26" s="109"/>
      <c r="H26" s="110"/>
    </row>
    <row r="27" spans="2:8" x14ac:dyDescent="0.2">
      <c r="B27" s="107"/>
      <c r="C27" s="151"/>
      <c r="D27" s="33"/>
      <c r="E27" s="109"/>
      <c r="F27" s="109"/>
      <c r="G27" s="109"/>
      <c r="H27" s="110"/>
    </row>
    <row r="28" spans="2:8" x14ac:dyDescent="0.2">
      <c r="B28" s="107" t="s">
        <v>68</v>
      </c>
      <c r="C28" s="108"/>
      <c r="D28" s="109">
        <f>D23/2</f>
        <v>555</v>
      </c>
      <c r="E28" s="109">
        <v>7.2</v>
      </c>
      <c r="F28" s="109"/>
      <c r="G28" s="109">
        <v>0.2</v>
      </c>
      <c r="H28" s="110">
        <f>D28*E28*G28</f>
        <v>799.2</v>
      </c>
    </row>
    <row r="29" spans="2:8" x14ac:dyDescent="0.2">
      <c r="B29" s="107"/>
      <c r="C29" s="108"/>
      <c r="D29" s="33"/>
      <c r="E29" s="33"/>
      <c r="F29" s="109"/>
      <c r="G29" s="33"/>
      <c r="H29" s="111"/>
    </row>
    <row r="30" spans="2:8" ht="13.5" thickBot="1" x14ac:dyDescent="0.25">
      <c r="B30" s="112"/>
      <c r="C30" s="113"/>
      <c r="D30" s="114"/>
      <c r="E30" s="114"/>
      <c r="F30" s="115"/>
      <c r="G30" s="114"/>
      <c r="H30" s="116"/>
    </row>
    <row r="31" spans="2:8" x14ac:dyDescent="0.2">
      <c r="F31" s="101"/>
    </row>
    <row r="32" spans="2:8" ht="18" x14ac:dyDescent="0.25">
      <c r="B32" s="198" t="s">
        <v>80</v>
      </c>
      <c r="C32" s="198"/>
      <c r="D32" s="198"/>
      <c r="E32" s="198"/>
      <c r="F32" s="198"/>
      <c r="G32" s="198"/>
      <c r="H32" s="198"/>
    </row>
  </sheetData>
  <mergeCells count="1">
    <mergeCell ref="B32:H3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I34"/>
  <sheetViews>
    <sheetView topLeftCell="A10" zoomScale="115" zoomScaleNormal="115" workbookViewId="0">
      <selection activeCell="M29" sqref="M29"/>
    </sheetView>
  </sheetViews>
  <sheetFormatPr baseColWidth="10" defaultColWidth="10.7109375" defaultRowHeight="12.75" x14ac:dyDescent="0.2"/>
  <cols>
    <col min="1" max="1" width="5.7109375" customWidth="1"/>
    <col min="2" max="2" width="33.85546875" bestFit="1" customWidth="1"/>
    <col min="3" max="3" width="17.42578125" customWidth="1"/>
    <col min="4" max="4" width="7.85546875" customWidth="1"/>
    <col min="5" max="5" width="3.7109375" customWidth="1"/>
    <col min="6" max="6" width="15.42578125" bestFit="1" customWidth="1"/>
    <col min="7" max="7" width="15.140625" customWidth="1"/>
    <col min="8" max="9" width="16.5703125" bestFit="1" customWidth="1"/>
  </cols>
  <sheetData>
    <row r="6" spans="1:9" ht="13.5" thickBot="1" x14ac:dyDescent="0.25"/>
    <row r="7" spans="1:9" ht="15.75" x14ac:dyDescent="0.2">
      <c r="A7" s="100"/>
      <c r="B7" s="175" t="s">
        <v>70</v>
      </c>
      <c r="C7" s="175"/>
      <c r="D7" s="175"/>
      <c r="E7" s="175"/>
      <c r="F7" s="175"/>
      <c r="G7" s="175"/>
      <c r="H7" s="175"/>
      <c r="I7" s="175"/>
    </row>
    <row r="8" spans="1:9" x14ac:dyDescent="0.2">
      <c r="A8" s="97"/>
      <c r="B8" s="150" t="s">
        <v>42</v>
      </c>
      <c r="C8" s="150"/>
      <c r="D8" s="150"/>
      <c r="E8" s="150"/>
      <c r="F8" s="150"/>
      <c r="G8" s="150"/>
      <c r="H8" s="150"/>
      <c r="I8" s="150"/>
    </row>
    <row r="9" spans="1:9" x14ac:dyDescent="0.2">
      <c r="A9" s="97"/>
      <c r="B9" s="150" t="s">
        <v>43</v>
      </c>
      <c r="C9" s="150"/>
      <c r="D9" s="150"/>
      <c r="E9" s="150"/>
      <c r="F9" s="150"/>
      <c r="G9" s="150"/>
      <c r="H9" s="150"/>
      <c r="I9" s="150"/>
    </row>
    <row r="10" spans="1:9" ht="13.5" thickBot="1" x14ac:dyDescent="0.25">
      <c r="A10" s="98"/>
      <c r="B10" s="99" t="s">
        <v>44</v>
      </c>
      <c r="C10" s="99"/>
      <c r="D10" s="99"/>
      <c r="E10" s="99"/>
      <c r="F10" s="99"/>
      <c r="G10" s="99"/>
      <c r="H10" s="99"/>
      <c r="I10" s="99"/>
    </row>
    <row r="11" spans="1:9" ht="7.5" customHeight="1" thickBot="1" x14ac:dyDescent="0.25"/>
    <row r="12" spans="1:9" ht="12" customHeight="1" thickBot="1" x14ac:dyDescent="0.25">
      <c r="A12" s="190"/>
      <c r="B12" s="191"/>
      <c r="C12" s="191"/>
      <c r="D12" s="191"/>
      <c r="E12" s="191"/>
      <c r="F12" s="191"/>
      <c r="G12" s="191"/>
      <c r="H12" s="191"/>
      <c r="I12" s="191"/>
    </row>
    <row r="13" spans="1:9" ht="8.25" customHeight="1" thickBot="1" x14ac:dyDescent="0.25"/>
    <row r="14" spans="1:9" s="38" customFormat="1" ht="24.95" customHeight="1" x14ac:dyDescent="0.2">
      <c r="A14" s="86" t="s">
        <v>16</v>
      </c>
      <c r="B14" s="87" t="s">
        <v>17</v>
      </c>
      <c r="C14" s="87" t="s">
        <v>18</v>
      </c>
      <c r="D14" s="88" t="s">
        <v>37</v>
      </c>
      <c r="E14" s="35"/>
      <c r="F14" s="86" t="s">
        <v>33</v>
      </c>
      <c r="G14" s="87" t="s">
        <v>34</v>
      </c>
      <c r="H14" s="87" t="s">
        <v>35</v>
      </c>
      <c r="I14" s="87" t="s">
        <v>36</v>
      </c>
    </row>
    <row r="15" spans="1:9" s="38" customFormat="1" ht="12.75" customHeight="1" x14ac:dyDescent="0.2">
      <c r="A15" s="89">
        <v>1</v>
      </c>
      <c r="B15" s="58" t="s">
        <v>48</v>
      </c>
      <c r="C15" s="51">
        <f>+'SAN LORENZO rafael obligado'!O18</f>
        <v>0</v>
      </c>
      <c r="D15" s="90"/>
      <c r="E15" s="35"/>
      <c r="F15" s="94">
        <f>+D15</f>
        <v>0</v>
      </c>
      <c r="G15" s="59"/>
      <c r="H15" s="59"/>
      <c r="I15" s="59"/>
    </row>
    <row r="16" spans="1:9" ht="12.75" customHeight="1" x14ac:dyDescent="0.2">
      <c r="A16" s="89">
        <v>2</v>
      </c>
      <c r="B16" s="58" t="s">
        <v>78</v>
      </c>
      <c r="C16" s="51">
        <f>'SAN LORENZO rafael obligado'!O24</f>
        <v>0</v>
      </c>
      <c r="D16" s="90"/>
      <c r="F16" s="94">
        <f>+D16*0.5</f>
        <v>0</v>
      </c>
      <c r="G16" s="46">
        <f>+F16</f>
        <v>0</v>
      </c>
      <c r="H16" s="36"/>
      <c r="I16" s="36"/>
    </row>
    <row r="17" spans="1:9" ht="24" x14ac:dyDescent="0.2">
      <c r="A17" s="89">
        <v>3</v>
      </c>
      <c r="B17" s="58" t="s">
        <v>50</v>
      </c>
      <c r="C17" s="51">
        <f>+'SAN LORENZO rafael obligado'!O20</f>
        <v>0</v>
      </c>
      <c r="D17" s="90"/>
      <c r="F17" s="95"/>
      <c r="G17" s="48">
        <f>D17</f>
        <v>0</v>
      </c>
      <c r="H17" s="48"/>
      <c r="I17" s="48"/>
    </row>
    <row r="18" spans="1:9" ht="36" x14ac:dyDescent="0.2">
      <c r="A18" s="89">
        <v>4</v>
      </c>
      <c r="B18" s="40" t="s">
        <v>30</v>
      </c>
      <c r="C18" s="51">
        <f>+'SAN LORENZO rafael obligado'!O22</f>
        <v>0</v>
      </c>
      <c r="D18" s="90"/>
      <c r="F18" s="96"/>
      <c r="G18" s="46">
        <f>D18/3</f>
        <v>0</v>
      </c>
      <c r="H18" s="46">
        <f>D18/3</f>
        <v>0</v>
      </c>
      <c r="I18" s="46">
        <f>D18/3</f>
        <v>0</v>
      </c>
    </row>
    <row r="19" spans="1:9" x14ac:dyDescent="0.2">
      <c r="A19" s="85"/>
      <c r="B19" s="82"/>
      <c r="C19" s="83"/>
      <c r="D19" s="84"/>
      <c r="F19" s="91"/>
      <c r="G19" s="92"/>
      <c r="H19" s="92"/>
      <c r="I19" s="93"/>
    </row>
    <row r="20" spans="1:9" x14ac:dyDescent="0.2">
      <c r="A20" s="50" t="s">
        <v>19</v>
      </c>
      <c r="B20" s="50"/>
      <c r="C20" s="52"/>
      <c r="D20" s="53"/>
      <c r="F20" s="36"/>
      <c r="G20" s="36"/>
      <c r="H20" s="36"/>
      <c r="I20" s="37"/>
    </row>
    <row r="21" spans="1:9" x14ac:dyDescent="0.2">
      <c r="A21" s="50"/>
      <c r="B21" s="54" t="s">
        <v>24</v>
      </c>
      <c r="C21" s="65">
        <f>SUM(C15:C19)</f>
        <v>0</v>
      </c>
      <c r="D21" s="53"/>
      <c r="F21" s="39"/>
      <c r="G21" s="36"/>
      <c r="H21" s="36"/>
      <c r="I21" s="37"/>
    </row>
    <row r="22" spans="1:9" x14ac:dyDescent="0.2">
      <c r="A22" s="50"/>
      <c r="B22" s="50" t="s">
        <v>20</v>
      </c>
      <c r="C22" s="64">
        <f>C21</f>
        <v>0</v>
      </c>
      <c r="D22" s="53"/>
      <c r="F22" s="36"/>
      <c r="G22" s="36"/>
      <c r="H22" s="36"/>
      <c r="I22" s="37"/>
    </row>
    <row r="23" spans="1:9" x14ac:dyDescent="0.2">
      <c r="A23" s="50"/>
      <c r="B23" s="50" t="s">
        <v>21</v>
      </c>
      <c r="C23" s="52">
        <f>'SAN LORENZO rafael obligado'!O28</f>
        <v>0</v>
      </c>
      <c r="D23" s="53">
        <v>0.05</v>
      </c>
      <c r="F23" s="36"/>
      <c r="G23" s="36"/>
      <c r="H23" s="36"/>
      <c r="I23" s="37"/>
    </row>
    <row r="24" spans="1:9" x14ac:dyDescent="0.2">
      <c r="A24" s="50"/>
      <c r="B24" s="50" t="s">
        <v>23</v>
      </c>
      <c r="C24" s="63">
        <f>SUM(C22:C23)</f>
        <v>0</v>
      </c>
      <c r="D24" s="53"/>
      <c r="F24" s="36"/>
      <c r="G24" s="36"/>
      <c r="H24" s="36"/>
      <c r="I24" s="36"/>
    </row>
    <row r="25" spans="1:9" x14ac:dyDescent="0.2">
      <c r="A25" s="50"/>
      <c r="B25" s="50" t="s">
        <v>22</v>
      </c>
      <c r="C25" s="52">
        <f>+'SAN LORENZO rafael obligado'!O30</f>
        <v>0</v>
      </c>
      <c r="D25" s="53">
        <v>0.21</v>
      </c>
      <c r="F25" s="33"/>
      <c r="G25" s="33"/>
      <c r="H25" s="33"/>
      <c r="I25" s="33"/>
    </row>
    <row r="26" spans="1:9" x14ac:dyDescent="0.2">
      <c r="A26" s="50"/>
      <c r="B26" s="54" t="s">
        <v>8</v>
      </c>
      <c r="C26" s="65">
        <f>+C25+C24</f>
        <v>0</v>
      </c>
      <c r="D26" s="53"/>
      <c r="F26" s="33"/>
      <c r="G26" s="33"/>
      <c r="H26" s="33"/>
      <c r="I26" s="33"/>
    </row>
    <row r="27" spans="1:9" x14ac:dyDescent="0.2">
      <c r="A27" s="55"/>
      <c r="B27" s="55"/>
      <c r="C27" s="56"/>
      <c r="D27" s="57"/>
    </row>
    <row r="28" spans="1:9" x14ac:dyDescent="0.2">
      <c r="A28" s="192" t="s">
        <v>54</v>
      </c>
      <c r="B28" s="193"/>
      <c r="C28" s="193"/>
      <c r="D28" s="194"/>
      <c r="F28" s="44">
        <f>SUM(F15:F18)</f>
        <v>0</v>
      </c>
      <c r="G28" s="44">
        <f>SUM(G16:G18)</f>
        <v>0</v>
      </c>
      <c r="H28" s="44">
        <f>SUM(H16:H18)</f>
        <v>0</v>
      </c>
      <c r="I28" s="44">
        <f>SUM(I16:I18)</f>
        <v>0</v>
      </c>
    </row>
    <row r="29" spans="1:9" x14ac:dyDescent="0.2">
      <c r="A29" s="192" t="s">
        <v>41</v>
      </c>
      <c r="B29" s="193"/>
      <c r="C29" s="193"/>
      <c r="D29" s="194"/>
      <c r="F29" s="44">
        <f>F28</f>
        <v>0</v>
      </c>
      <c r="G29" s="44">
        <f>SUM(F29+G28)</f>
        <v>0</v>
      </c>
      <c r="H29" s="44">
        <f>SUM(G29+H28)</f>
        <v>0</v>
      </c>
      <c r="I29" s="44">
        <f>SUM(H29+I28)</f>
        <v>0</v>
      </c>
    </row>
    <row r="30" spans="1:9" x14ac:dyDescent="0.2">
      <c r="A30" s="192" t="s">
        <v>25</v>
      </c>
      <c r="B30" s="193"/>
      <c r="C30" s="193"/>
      <c r="D30" s="194"/>
      <c r="F30" s="44"/>
      <c r="G30" s="44"/>
      <c r="H30" s="44"/>
      <c r="I30" s="44"/>
    </row>
    <row r="31" spans="1:9" x14ac:dyDescent="0.2">
      <c r="A31" s="55"/>
      <c r="B31" s="55"/>
      <c r="C31" s="55"/>
      <c r="D31" s="55"/>
      <c r="F31" s="45"/>
      <c r="G31" s="45"/>
      <c r="H31" s="45"/>
      <c r="I31" s="45"/>
    </row>
    <row r="32" spans="1:9" x14ac:dyDescent="0.2">
      <c r="A32" s="195" t="s">
        <v>51</v>
      </c>
      <c r="B32" s="196"/>
      <c r="C32" s="196"/>
      <c r="D32" s="197"/>
      <c r="F32" s="154">
        <f>+(F28*C26)</f>
        <v>0</v>
      </c>
      <c r="G32" s="154">
        <f>+(G28*C26)</f>
        <v>0</v>
      </c>
      <c r="H32" s="154">
        <f>+(H28*C26)</f>
        <v>0</v>
      </c>
      <c r="I32" s="154">
        <f>+(I28*C26)</f>
        <v>0</v>
      </c>
    </row>
    <row r="33" spans="1:9" x14ac:dyDescent="0.2">
      <c r="A33" s="184" t="s">
        <v>52</v>
      </c>
      <c r="B33" s="185"/>
      <c r="C33" s="185"/>
      <c r="D33" s="186"/>
      <c r="F33" s="154">
        <f>+(F29*C26)</f>
        <v>0</v>
      </c>
      <c r="G33" s="154">
        <f>+(G29*C26)</f>
        <v>0</v>
      </c>
      <c r="H33" s="154">
        <f>+(H29*C26)</f>
        <v>0</v>
      </c>
      <c r="I33" s="154">
        <f>+(I29*C26)</f>
        <v>0</v>
      </c>
    </row>
    <row r="34" spans="1:9" x14ac:dyDescent="0.2">
      <c r="A34" s="187" t="s">
        <v>53</v>
      </c>
      <c r="B34" s="188"/>
      <c r="C34" s="188"/>
      <c r="D34" s="189"/>
      <c r="F34" s="49"/>
      <c r="G34" s="49"/>
      <c r="H34" s="49"/>
      <c r="I34" s="49"/>
    </row>
  </sheetData>
  <mergeCells count="8">
    <mergeCell ref="A33:D33"/>
    <mergeCell ref="A34:D34"/>
    <mergeCell ref="A12:I12"/>
    <mergeCell ref="B7:I7"/>
    <mergeCell ref="A28:D28"/>
    <mergeCell ref="A29:D29"/>
    <mergeCell ref="A30:D30"/>
    <mergeCell ref="A32:D32"/>
  </mergeCells>
  <pageMargins left="0.97" right="0.23622047244094491" top="1.22" bottom="0.74803149606299213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SAN LORENZO rafael obligado</vt:lpstr>
      <vt:lpstr>computo</vt:lpstr>
      <vt:lpstr>Plan de Trabajo (2)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Sebastian Bajcetic</cp:lastModifiedBy>
  <cp:lastPrinted>2024-07-30T16:19:15Z</cp:lastPrinted>
  <dcterms:created xsi:type="dcterms:W3CDTF">2006-02-21T13:41:46Z</dcterms:created>
  <dcterms:modified xsi:type="dcterms:W3CDTF">2024-08-08T13:53:32Z</dcterms:modified>
</cp:coreProperties>
</file>